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\Tools\Work in progress\"/>
    </mc:Choice>
  </mc:AlternateContent>
  <xr:revisionPtr revIDLastSave="0" documentId="13_ncr:1_{F7D49031-6925-4950-BAF2-F9178EDA2110}" xr6:coauthVersionLast="47" xr6:coauthVersionMax="47" xr10:uidLastSave="{00000000-0000-0000-0000-000000000000}"/>
  <workbookProtection workbookAlgorithmName="SHA-512" workbookHashValue="Akb8a4fT0hERYzCi4NY79QMQghDt5FBqvTB+ILuipfeUisiHaWraxVc43BVW9Ny9uul2nnu+UTSVsrhPKv3nWw==" workbookSaltValue="3bc1Ja2isIHHgngiCuXCXQ==" workbookSpinCount="100000" lockStructure="1"/>
  <bookViews>
    <workbookView xWindow="-108" yWindow="-108" windowWidth="23256" windowHeight="12576" xr2:uid="{00000000-000D-0000-FFFF-FFFF00000000}"/>
  </bookViews>
  <sheets>
    <sheet name="Jan - Dec Rates" sheetId="3" r:id="rId1"/>
    <sheet name="Jan - Sept Rates" sheetId="2" state="hidden" r:id="rId2"/>
    <sheet name="Oct - Dec Rates" sheetId="1" state="hidden" r:id="rId3"/>
  </sheets>
  <definedNames>
    <definedName name="_xlnm.Print_Area" localSheetId="1">'Jan - Sept Rates'!$E$1:$AD$56</definedName>
    <definedName name="_xlnm.Print_Area" localSheetId="2">'Oct - Dec Rates'!$E$1:$AD$56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1" l="1"/>
  <c r="W10" i="1"/>
  <c r="T10" i="1"/>
  <c r="V3" i="2"/>
  <c r="V3" i="1" l="1"/>
  <c r="V10" i="1" s="1"/>
  <c r="F14" i="3" l="1"/>
  <c r="V5" i="1"/>
  <c r="V6" i="1"/>
  <c r="V4" i="1"/>
  <c r="V5" i="2"/>
  <c r="V6" i="2"/>
  <c r="V4" i="2"/>
  <c r="G54" i="2" l="1"/>
  <c r="H54" i="2"/>
  <c r="I54" i="2"/>
  <c r="W39" i="2" s="1"/>
  <c r="S12" i="2" l="1"/>
  <c r="D12" i="3" s="1"/>
  <c r="S40" i="2"/>
  <c r="D40" i="3" s="1"/>
  <c r="S10" i="2"/>
  <c r="D10" i="3" s="1"/>
  <c r="T13" i="2"/>
  <c r="V13" i="2" s="1"/>
  <c r="W13" i="2"/>
  <c r="W42" i="2"/>
  <c r="AA19" i="2"/>
  <c r="AB19" i="2" s="1"/>
  <c r="W34" i="2"/>
  <c r="T34" i="2"/>
  <c r="S28" i="2"/>
  <c r="D28" i="3" s="1"/>
  <c r="S25" i="2"/>
  <c r="D25" i="3" s="1"/>
  <c r="W21" i="2"/>
  <c r="AA18" i="2"/>
  <c r="AB18" i="2" s="1"/>
  <c r="S18" i="2"/>
  <c r="D18" i="3" s="1"/>
  <c r="S16" i="2"/>
  <c r="D16" i="3" s="1"/>
  <c r="S15" i="2"/>
  <c r="D15" i="3" s="1"/>
  <c r="W41" i="2"/>
  <c r="S39" i="2"/>
  <c r="D39" i="3" s="1"/>
  <c r="S34" i="2"/>
  <c r="D34" i="3" s="1"/>
  <c r="T31" i="2"/>
  <c r="W27" i="2"/>
  <c r="W24" i="2"/>
  <c r="T23" i="2"/>
  <c r="T32" i="2"/>
  <c r="T42" i="2"/>
  <c r="S38" i="2"/>
  <c r="D38" i="3" s="1"/>
  <c r="S31" i="2"/>
  <c r="D31" i="3" s="1"/>
  <c r="T27" i="2"/>
  <c r="S23" i="2"/>
  <c r="D23" i="3" s="1"/>
  <c r="W19" i="2"/>
  <c r="S36" i="2"/>
  <c r="D36" i="3" s="1"/>
  <c r="S32" i="2"/>
  <c r="D32" i="3" s="1"/>
  <c r="T39" i="2"/>
  <c r="W33" i="2"/>
  <c r="S37" i="2"/>
  <c r="D37" i="3" s="1"/>
  <c r="S27" i="2"/>
  <c r="D27" i="3" s="1"/>
  <c r="W10" i="2"/>
  <c r="S42" i="2"/>
  <c r="D42" i="3" s="1"/>
  <c r="W44" i="2"/>
  <c r="T44" i="2"/>
  <c r="T33" i="2"/>
  <c r="W22" i="2"/>
  <c r="W12" i="2"/>
  <c r="W40" i="2"/>
  <c r="W36" i="2"/>
  <c r="S33" i="2"/>
  <c r="D33" i="3" s="1"/>
  <c r="T30" i="2"/>
  <c r="W25" i="2"/>
  <c r="T24" i="2"/>
  <c r="S21" i="2"/>
  <c r="D21" i="3" s="1"/>
  <c r="W18" i="2"/>
  <c r="W16" i="2"/>
  <c r="W15" i="2"/>
  <c r="W14" i="2"/>
  <c r="W23" i="2"/>
  <c r="T28" i="2"/>
  <c r="W31" i="2"/>
  <c r="T41" i="2"/>
  <c r="S41" i="2"/>
  <c r="D41" i="3" s="1"/>
  <c r="W30" i="2"/>
  <c r="T21" i="2"/>
  <c r="S44" i="2"/>
  <c r="D44" i="3" s="1"/>
  <c r="S43" i="2"/>
  <c r="D43" i="3" s="1"/>
  <c r="T40" i="2"/>
  <c r="T36" i="2"/>
  <c r="W32" i="2"/>
  <c r="S30" i="2"/>
  <c r="D30" i="3" s="1"/>
  <c r="S24" i="2"/>
  <c r="D24" i="3" s="1"/>
  <c r="T19" i="2"/>
  <c r="W28" i="2"/>
  <c r="S19" i="2"/>
  <c r="D19" i="3" s="1"/>
  <c r="T14" i="2"/>
  <c r="U14" i="2" s="1"/>
  <c r="T12" i="2"/>
  <c r="T10" i="2"/>
  <c r="T22" i="2"/>
  <c r="T25" i="2"/>
  <c r="S22" i="2"/>
  <c r="D22" i="3" s="1"/>
  <c r="T18" i="2"/>
  <c r="T16" i="2"/>
  <c r="T15" i="2"/>
  <c r="S14" i="2"/>
  <c r="D14" i="3" s="1"/>
  <c r="S13" i="2"/>
  <c r="D13" i="3" s="1"/>
  <c r="V25" i="2" l="1"/>
  <c r="U25" i="2"/>
  <c r="U10" i="2"/>
  <c r="Y10" i="2" s="1"/>
  <c r="Z10" i="2" s="1"/>
  <c r="V10" i="2"/>
  <c r="X18" i="2"/>
  <c r="X12" i="2"/>
  <c r="X19" i="2"/>
  <c r="Y19" i="2"/>
  <c r="Z19" i="2" s="1"/>
  <c r="U15" i="2"/>
  <c r="Y15" i="2" s="1"/>
  <c r="Z15" i="2" s="1"/>
  <c r="V15" i="2"/>
  <c r="U13" i="2"/>
  <c r="Y13" i="2" s="1"/>
  <c r="Z13" i="2" s="1"/>
  <c r="U24" i="2"/>
  <c r="V24" i="2"/>
  <c r="U19" i="2"/>
  <c r="V19" i="2"/>
  <c r="U22" i="2"/>
  <c r="V22" i="2"/>
  <c r="U21" i="2"/>
  <c r="V21" i="2"/>
  <c r="X10" i="2"/>
  <c r="X16" i="2"/>
  <c r="U12" i="2"/>
  <c r="Y12" i="2" s="1"/>
  <c r="Z12" i="2" s="1"/>
  <c r="V12" i="2"/>
  <c r="U16" i="2"/>
  <c r="Y16" i="2" s="1"/>
  <c r="Z16" i="2" s="1"/>
  <c r="V16" i="2"/>
  <c r="U18" i="2"/>
  <c r="Y18" i="2" s="1"/>
  <c r="Z18" i="2" s="1"/>
  <c r="V18" i="2"/>
  <c r="X15" i="2"/>
  <c r="X13" i="2"/>
  <c r="X14" i="2"/>
  <c r="Y14" i="2"/>
  <c r="Z14" i="2" s="1"/>
  <c r="V23" i="2"/>
  <c r="U23" i="2"/>
  <c r="G54" i="1" l="1"/>
  <c r="H54" i="1"/>
  <c r="I54" i="1"/>
  <c r="S10" i="1" l="1"/>
  <c r="E10" i="3" s="1"/>
  <c r="S14" i="1"/>
  <c r="E14" i="3" s="1"/>
  <c r="AA18" i="1"/>
  <c r="AB18" i="1" s="1"/>
  <c r="I18" i="3" s="1"/>
  <c r="AA19" i="1"/>
  <c r="AB19" i="1" s="1"/>
  <c r="I19" i="3" s="1"/>
  <c r="W13" i="1"/>
  <c r="X13" i="1" s="1"/>
  <c r="G13" i="3" s="1"/>
  <c r="W14" i="1"/>
  <c r="X14" i="1" s="1"/>
  <c r="G14" i="3" s="1"/>
  <c r="H14" i="3" s="1"/>
  <c r="W15" i="1"/>
  <c r="X15" i="1" s="1"/>
  <c r="G15" i="3" s="1"/>
  <c r="W12" i="1"/>
  <c r="W18" i="1"/>
  <c r="X18" i="1" s="1"/>
  <c r="G18" i="3" s="1"/>
  <c r="W16" i="1"/>
  <c r="X16" i="1" s="1"/>
  <c r="G16" i="3" s="1"/>
  <c r="W19" i="1"/>
  <c r="X19" i="1" s="1"/>
  <c r="G19" i="3" s="1"/>
  <c r="T12" i="1"/>
  <c r="W22" i="1"/>
  <c r="W23" i="1"/>
  <c r="W21" i="1"/>
  <c r="W24" i="1"/>
  <c r="W27" i="1"/>
  <c r="W25" i="1"/>
  <c r="S39" i="1"/>
  <c r="E39" i="3" s="1"/>
  <c r="S41" i="1"/>
  <c r="E41" i="3" s="1"/>
  <c r="S42" i="1"/>
  <c r="E42" i="3" s="1"/>
  <c r="S40" i="1"/>
  <c r="E40" i="3" s="1"/>
  <c r="S43" i="1"/>
  <c r="E43" i="3" s="1"/>
  <c r="S37" i="1"/>
  <c r="E37" i="3" s="1"/>
  <c r="S38" i="1"/>
  <c r="E38" i="3" s="1"/>
  <c r="S44" i="1"/>
  <c r="E44" i="3" s="1"/>
  <c r="S28" i="1"/>
  <c r="E28" i="3" s="1"/>
  <c r="W28" i="1"/>
  <c r="T28" i="1"/>
  <c r="T27" i="1"/>
  <c r="S27" i="1"/>
  <c r="E27" i="3" s="1"/>
  <c r="U10" i="1" l="1"/>
  <c r="Z10" i="1" s="1"/>
  <c r="F10" i="3"/>
  <c r="X10" i="1"/>
  <c r="G10" i="3" s="1"/>
  <c r="X12" i="1"/>
  <c r="G12" i="3" s="1"/>
  <c r="V12" i="1"/>
  <c r="F12" i="3" s="1"/>
  <c r="U12" i="1"/>
  <c r="Y12" i="1" s="1"/>
  <c r="Z12" i="1" s="1"/>
  <c r="W44" i="1"/>
  <c r="W42" i="1"/>
  <c r="W41" i="1"/>
  <c r="W40" i="1"/>
  <c r="W39" i="1"/>
  <c r="W36" i="1"/>
  <c r="W34" i="1"/>
  <c r="W33" i="1"/>
  <c r="W32" i="1"/>
  <c r="W31" i="1"/>
  <c r="W30" i="1"/>
  <c r="T44" i="1"/>
  <c r="T42" i="1"/>
  <c r="T41" i="1"/>
  <c r="T40" i="1"/>
  <c r="T39" i="1"/>
  <c r="T36" i="1"/>
  <c r="T34" i="1"/>
  <c r="T33" i="1"/>
  <c r="T32" i="1"/>
  <c r="T31" i="1"/>
  <c r="T30" i="1"/>
  <c r="T25" i="1"/>
  <c r="U25" i="1" s="1"/>
  <c r="T24" i="1"/>
  <c r="T23" i="1"/>
  <c r="U23" i="1" s="1"/>
  <c r="T22" i="1"/>
  <c r="T21" i="1"/>
  <c r="U21" i="1" s="1"/>
  <c r="T19" i="1"/>
  <c r="U19" i="1" s="1"/>
  <c r="T18" i="1"/>
  <c r="U18" i="1" s="1"/>
  <c r="T16" i="1"/>
  <c r="U16" i="1" s="1"/>
  <c r="T15" i="1"/>
  <c r="T14" i="1"/>
  <c r="U14" i="1" s="1"/>
  <c r="Y14" i="1" s="1"/>
  <c r="Z14" i="1" s="1"/>
  <c r="T13" i="1"/>
  <c r="U13" i="1" s="1"/>
  <c r="H10" i="3" l="1"/>
  <c r="H12" i="3"/>
  <c r="U24" i="1"/>
  <c r="V24" i="1"/>
  <c r="F24" i="3" s="1"/>
  <c r="U22" i="1"/>
  <c r="V22" i="1"/>
  <c r="F22" i="3" s="1"/>
  <c r="U15" i="1"/>
  <c r="V15" i="1"/>
  <c r="F15" i="3" s="1"/>
  <c r="H15" i="3" s="1"/>
  <c r="V25" i="1"/>
  <c r="F25" i="3" s="1"/>
  <c r="S36" i="1"/>
  <c r="E36" i="3" s="1"/>
  <c r="S34" i="1"/>
  <c r="E34" i="3" s="1"/>
  <c r="S33" i="1"/>
  <c r="E33" i="3" s="1"/>
  <c r="S30" i="1"/>
  <c r="E30" i="3" s="1"/>
  <c r="S24" i="1"/>
  <c r="E24" i="3" s="1"/>
  <c r="S23" i="1"/>
  <c r="E23" i="3" s="1"/>
  <c r="S19" i="1"/>
  <c r="E19" i="3" s="1"/>
  <c r="S18" i="1"/>
  <c r="E18" i="3" s="1"/>
  <c r="S13" i="1"/>
  <c r="E13" i="3" s="1"/>
  <c r="S12" i="1"/>
  <c r="E12" i="3" s="1"/>
  <c r="V23" i="1"/>
  <c r="F23" i="3" s="1"/>
  <c r="V21" i="1"/>
  <c r="F21" i="3" s="1"/>
  <c r="V19" i="1"/>
  <c r="F19" i="3" s="1"/>
  <c r="H19" i="3" s="1"/>
  <c r="V18" i="1"/>
  <c r="F18" i="3" s="1"/>
  <c r="H18" i="3" s="1"/>
  <c r="V16" i="1"/>
  <c r="F16" i="3" s="1"/>
  <c r="H16" i="3" s="1"/>
  <c r="V13" i="1"/>
  <c r="F13" i="3" s="1"/>
  <c r="H13" i="3" s="1"/>
  <c r="S16" i="1" l="1"/>
  <c r="E16" i="3" s="1"/>
  <c r="S22" i="1"/>
  <c r="E22" i="3" s="1"/>
  <c r="S32" i="1"/>
  <c r="E32" i="3" s="1"/>
  <c r="S15" i="1"/>
  <c r="E15" i="3" s="1"/>
  <c r="S21" i="1"/>
  <c r="E21" i="3" s="1"/>
  <c r="S25" i="1"/>
  <c r="E25" i="3" s="1"/>
  <c r="S31" i="1"/>
  <c r="E31" i="3" s="1"/>
  <c r="Y13" i="1" l="1"/>
  <c r="Z13" i="1" s="1"/>
  <c r="Y19" i="1"/>
  <c r="Z19" i="1" s="1"/>
  <c r="Y18" i="1"/>
  <c r="Z18" i="1" s="1"/>
  <c r="Y15" i="1" l="1"/>
  <c r="Z15" i="1" s="1"/>
  <c r="Y16" i="1"/>
  <c r="Z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 Harvey</author>
  </authors>
  <commentList>
    <comment ref="Y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Shannon Harvey:</t>
        </r>
        <r>
          <rPr>
            <sz val="9"/>
            <color indexed="81"/>
            <rFont val="Tahoma"/>
            <family val="2"/>
          </rPr>
          <t xml:space="preserve">
This column does not calculate the actual gap pa due to deferred increase, and is just used in calc for gap pro-rata</t>
        </r>
      </text>
    </comment>
  </commentList>
</comments>
</file>

<file path=xl/sharedStrings.xml><?xml version="1.0" encoding="utf-8"?>
<sst xmlns="http://schemas.openxmlformats.org/spreadsheetml/2006/main" count="539" uniqueCount="85">
  <si>
    <t>Executive</t>
  </si>
  <si>
    <t>Comprehensive</t>
  </si>
  <si>
    <t>Classic Comprehensive</t>
  </si>
  <si>
    <t>Classic Delta Comprehensive</t>
  </si>
  <si>
    <t>Essential Comprehensive</t>
  </si>
  <si>
    <t>Essential Delta Comprehensive</t>
  </si>
  <si>
    <t>Priority</t>
  </si>
  <si>
    <t>Classic Priority</t>
  </si>
  <si>
    <t>Essential Priority</t>
  </si>
  <si>
    <t>Saver</t>
  </si>
  <si>
    <t>Classic Saver</t>
  </si>
  <si>
    <t>Classic Delta Saver</t>
  </si>
  <si>
    <t>Essential Delta Saver</t>
  </si>
  <si>
    <t>Coastal Saver</t>
  </si>
  <si>
    <t>Core</t>
  </si>
  <si>
    <t>Classic Core</t>
  </si>
  <si>
    <t>Classic Delta Core</t>
  </si>
  <si>
    <t>Essential Core</t>
  </si>
  <si>
    <t>Essential Delta Core</t>
  </si>
  <si>
    <t>Coastal Core</t>
  </si>
  <si>
    <t>KeyCare</t>
  </si>
  <si>
    <t>Adult</t>
  </si>
  <si>
    <t>Contributions</t>
  </si>
  <si>
    <t>Contributions to MSA</t>
  </si>
  <si>
    <t>Total Contributions</t>
  </si>
  <si>
    <t>Series</t>
  </si>
  <si>
    <t>Plan</t>
  </si>
  <si>
    <t>Vitality</t>
  </si>
  <si>
    <t>KeyFit</t>
  </si>
  <si>
    <t>Main</t>
  </si>
  <si>
    <t>MSA pa</t>
  </si>
  <si>
    <t>MSA pm</t>
  </si>
  <si>
    <t>MSA pro-rata</t>
  </si>
  <si>
    <t>-</t>
  </si>
  <si>
    <t>Gap pa</t>
  </si>
  <si>
    <t>Threshold pa</t>
  </si>
  <si>
    <t>Threshold pro-rata</t>
  </si>
  <si>
    <t>Gap pro-rata</t>
  </si>
  <si>
    <t>Child</t>
  </si>
  <si>
    <t>Unlimited</t>
  </si>
  <si>
    <t xml:space="preserve">Essential Saver </t>
  </si>
  <si>
    <t>Thresholds</t>
  </si>
  <si>
    <t>No Threshold</t>
  </si>
  <si>
    <t>Vitality Contributions</t>
  </si>
  <si>
    <t xml:space="preserve">Main </t>
  </si>
  <si>
    <t>Smart</t>
  </si>
  <si>
    <t>ATB Limit pro-rata</t>
  </si>
  <si>
    <t>ATB Limit</t>
  </si>
  <si>
    <t>ATB (Priority):</t>
  </si>
  <si>
    <t>No MSA</t>
  </si>
  <si>
    <t>Vitality and KeyFit</t>
  </si>
  <si>
    <t xml:space="preserve">Contribution </t>
  </si>
  <si>
    <t xml:space="preserve">Adult </t>
  </si>
  <si>
    <t>Main member</t>
  </si>
  <si>
    <t>Months</t>
  </si>
  <si>
    <t>Member</t>
  </si>
  <si>
    <t>Member   + 1</t>
  </si>
  <si>
    <t>Member      + 2 or more</t>
  </si>
  <si>
    <t>Classic Smart</t>
  </si>
  <si>
    <t>Essential Smart</t>
  </si>
  <si>
    <t>Vitality Active</t>
  </si>
  <si>
    <t>Main member name</t>
  </si>
  <si>
    <t>KeyCare Start (R0 - R9,150)</t>
  </si>
  <si>
    <t>KeyCare Plus  (R0 - R8,550)</t>
  </si>
  <si>
    <t>KeyCare Core  (R0 - R8,550)</t>
  </si>
  <si>
    <t>Classic Smart Comprehensive</t>
  </si>
  <si>
    <t>KeyCare Plus  (R8,551 - R13,800)</t>
  </si>
  <si>
    <t>KeyCare Plus (R13,801 +)</t>
  </si>
  <si>
    <t>KeyCare Start (R9,151 - R13,800)</t>
  </si>
  <si>
    <t>KeyCare Start (R13,801 +)</t>
  </si>
  <si>
    <t>KeyCare Core  (R8,551 - R13,800)</t>
  </si>
  <si>
    <t>KeyCare Core (R13,801 +)</t>
  </si>
  <si>
    <t>Adult dependant</t>
  </si>
  <si>
    <t>KeyCare Plus  (R0 - R8,950)</t>
  </si>
  <si>
    <t>KeyCare Plus  (R8,951 - R14,400)</t>
  </si>
  <si>
    <t>KeyCare Plus (R14,401 +)</t>
  </si>
  <si>
    <t>KeyCare Start (R0 - R9,550)</t>
  </si>
  <si>
    <t>KeyCare Start (R9,551 - R14,400)</t>
  </si>
  <si>
    <t>KeyCare Start (R14,401 +)</t>
  </si>
  <si>
    <t>KeyCare Core  (R0 - R8,950)</t>
  </si>
  <si>
    <t>KeyCare Core  (R8,951 - R14,400)</t>
  </si>
  <si>
    <t>KeyCare Core (R14,401 +)</t>
  </si>
  <si>
    <r>
      <rPr>
        <b/>
        <sz val="9"/>
        <color theme="1"/>
        <rFont val="Open Sans"/>
        <family val="2"/>
      </rPr>
      <t>Note:</t>
    </r>
    <r>
      <rPr>
        <sz val="9"/>
        <color theme="1"/>
        <rFont val="Open Sans"/>
        <family val="2"/>
      </rPr>
      <t xml:space="preserve"> These calculations assume that the member stays on the plan until the end of the current year. For example, if months = 3, then the calculations are for the period October to December 2022.</t>
    </r>
  </si>
  <si>
    <t>Contribution Jan-Sep</t>
  </si>
  <si>
    <t>Contribution Oct-Dec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</si>
</sst>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sz val="9"/>
      <color theme="0"/>
      <name val="Open Sans"/>
      <family val="2"/>
    </font>
    <font>
      <b/>
      <sz val="9"/>
      <color theme="1" tint="0.34998626667073579"/>
      <name val="Open Sans"/>
      <family val="2"/>
    </font>
    <font>
      <sz val="9"/>
      <color theme="1" tint="0.34998626667073579"/>
      <name val="Open Sans"/>
      <family val="2"/>
    </font>
    <font>
      <sz val="9"/>
      <color theme="1" tint="0.249977111117893"/>
      <name val="Open Sans"/>
      <family val="2"/>
    </font>
    <font>
      <b/>
      <sz val="9"/>
      <color theme="1" tint="0.249977111117893"/>
      <name val="Open Sans"/>
      <family val="2"/>
    </font>
    <font>
      <sz val="9"/>
      <color theme="0"/>
      <name val="Open Sans"/>
      <family val="2"/>
    </font>
    <font>
      <b/>
      <sz val="9"/>
      <color rgb="FF6D6E71"/>
      <name val="Open Sans"/>
      <family val="2"/>
    </font>
    <font>
      <b/>
      <sz val="9"/>
      <color rgb="FF56004E"/>
      <name val="Open Sans"/>
      <family val="2"/>
    </font>
    <font>
      <b/>
      <sz val="9"/>
      <color rgb="FF76B043"/>
      <name val="Open Sans"/>
      <family val="2"/>
    </font>
    <font>
      <b/>
      <sz val="9"/>
      <color rgb="FF009066"/>
      <name val="Open Sans"/>
      <family val="2"/>
    </font>
    <font>
      <b/>
      <sz val="9"/>
      <color rgb="FF00716F"/>
      <name val="Open Sans"/>
      <family val="2"/>
    </font>
    <font>
      <b/>
      <sz val="9"/>
      <color rgb="FFFFC000"/>
      <name val="Open Sans"/>
      <family val="2"/>
    </font>
    <font>
      <b/>
      <sz val="9"/>
      <color rgb="FFED1B2E"/>
      <name val="Open Sans"/>
      <family val="2"/>
    </font>
    <font>
      <b/>
      <sz val="9"/>
      <color rgb="FFF15A22"/>
      <name val="Open Sans"/>
      <family val="2"/>
    </font>
    <font>
      <b/>
      <sz val="9"/>
      <color theme="0" tint="-0.499984740745262"/>
      <name val="Open Sans"/>
      <family val="2"/>
    </font>
    <font>
      <sz val="9"/>
      <color theme="0" tint="-0.499984740745262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D6E7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6004E"/>
        <bgColor indexed="64"/>
      </patternFill>
    </fill>
    <fill>
      <patternFill patternType="solid">
        <fgColor rgb="FF76B043"/>
        <bgColor indexed="64"/>
      </patternFill>
    </fill>
    <fill>
      <patternFill patternType="solid">
        <fgColor rgb="FF009066"/>
        <bgColor indexed="64"/>
      </patternFill>
    </fill>
    <fill>
      <patternFill patternType="solid">
        <fgColor rgb="FF00716F"/>
        <bgColor indexed="64"/>
      </patternFill>
    </fill>
    <fill>
      <patternFill patternType="solid">
        <fgColor rgb="FFED1B2E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top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14" fontId="3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3" fillId="3" borderId="0" xfId="0" applyNumberFormat="1" applyFont="1" applyFill="1" applyAlignment="1">
      <alignment vertical="top"/>
    </xf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 readingOrder="1"/>
    </xf>
    <xf numFmtId="164" fontId="8" fillId="2" borderId="7" xfId="1" applyNumberFormat="1" applyFont="1" applyFill="1" applyBorder="1" applyAlignment="1" applyProtection="1">
      <alignment horizontal="right" vertical="center"/>
    </xf>
    <xf numFmtId="164" fontId="8" fillId="2" borderId="7" xfId="1" applyNumberFormat="1" applyFont="1" applyFill="1" applyBorder="1" applyAlignment="1" applyProtection="1">
      <alignment vertical="center"/>
    </xf>
    <xf numFmtId="164" fontId="9" fillId="2" borderId="7" xfId="1" applyNumberFormat="1" applyFont="1" applyFill="1" applyBorder="1" applyAlignment="1" applyProtection="1">
      <alignment horizontal="center"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vertical="center"/>
    </xf>
    <xf numFmtId="164" fontId="8" fillId="4" borderId="7" xfId="1" applyNumberFormat="1" applyFont="1" applyFill="1" applyBorder="1" applyAlignment="1" applyProtection="1">
      <alignment horizontal="right" vertical="center"/>
    </xf>
    <xf numFmtId="164" fontId="8" fillId="4" borderId="7" xfId="1" applyNumberFormat="1" applyFont="1" applyFill="1" applyBorder="1" applyAlignment="1" applyProtection="1">
      <alignment vertical="center"/>
    </xf>
    <xf numFmtId="164" fontId="9" fillId="4" borderId="7" xfId="1" applyNumberFormat="1" applyFont="1" applyFill="1" applyBorder="1" applyAlignment="1" applyProtection="1">
      <alignment horizontal="center" vertical="center"/>
    </xf>
    <xf numFmtId="164" fontId="8" fillId="4" borderId="7" xfId="1" applyNumberFormat="1" applyFont="1" applyFill="1" applyBorder="1" applyAlignment="1" applyProtection="1">
      <alignment horizontal="center" vertical="center"/>
    </xf>
    <xf numFmtId="164" fontId="8" fillId="4" borderId="7" xfId="1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 applyProtection="1">
      <alignment horizontal="left" vertical="center"/>
    </xf>
    <xf numFmtId="0" fontId="8" fillId="7" borderId="7" xfId="0" applyFont="1" applyFill="1" applyBorder="1" applyAlignment="1" applyProtection="1">
      <alignment vertical="center"/>
    </xf>
    <xf numFmtId="164" fontId="8" fillId="7" borderId="7" xfId="1" applyNumberFormat="1" applyFont="1" applyFill="1" applyBorder="1" applyAlignment="1" applyProtection="1">
      <alignment horizontal="right" vertical="center"/>
    </xf>
    <xf numFmtId="164" fontId="8" fillId="7" borderId="7" xfId="1" applyNumberFormat="1" applyFont="1" applyFill="1" applyBorder="1" applyAlignment="1" applyProtection="1">
      <alignment vertical="center"/>
    </xf>
    <xf numFmtId="164" fontId="9" fillId="7" borderId="7" xfId="1" applyNumberFormat="1" applyFont="1" applyFill="1" applyBorder="1" applyAlignment="1" applyProtection="1">
      <alignment horizontal="center" vertical="center"/>
    </xf>
    <xf numFmtId="164" fontId="8" fillId="7" borderId="7" xfId="1" applyNumberFormat="1" applyFont="1" applyFill="1" applyBorder="1" applyAlignment="1" applyProtection="1">
      <alignment horizontal="center" vertical="center"/>
    </xf>
    <xf numFmtId="164" fontId="8" fillId="7" borderId="7" xfId="1" applyNumberFormat="1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/>
    </xf>
    <xf numFmtId="1" fontId="8" fillId="2" borderId="7" xfId="0" applyNumberFormat="1" applyFont="1" applyFill="1" applyBorder="1" applyAlignment="1" applyProtection="1">
      <alignment horizontal="center" vertical="center"/>
    </xf>
    <xf numFmtId="0" fontId="9" fillId="8" borderId="7" xfId="0" applyFont="1" applyFill="1" applyBorder="1" applyAlignment="1" applyProtection="1">
      <alignment horizontal="left" vertical="center"/>
    </xf>
    <xf numFmtId="0" fontId="8" fillId="8" borderId="7" xfId="0" applyFont="1" applyFill="1" applyBorder="1" applyAlignment="1" applyProtection="1">
      <alignment vertical="center"/>
    </xf>
    <xf numFmtId="164" fontId="8" fillId="8" borderId="7" xfId="1" applyNumberFormat="1" applyFont="1" applyFill="1" applyBorder="1" applyAlignment="1" applyProtection="1">
      <alignment horizontal="right" vertical="center"/>
    </xf>
    <xf numFmtId="164" fontId="8" fillId="8" borderId="7" xfId="1" applyNumberFormat="1" applyFont="1" applyFill="1" applyBorder="1" applyAlignment="1" applyProtection="1">
      <alignment vertical="center"/>
    </xf>
    <xf numFmtId="164" fontId="9" fillId="8" borderId="7" xfId="1" applyNumberFormat="1" applyFont="1" applyFill="1" applyBorder="1" applyAlignment="1" applyProtection="1">
      <alignment horizontal="center" vertical="center"/>
    </xf>
    <xf numFmtId="164" fontId="8" fillId="8" borderId="7" xfId="1" applyNumberFormat="1" applyFont="1" applyFill="1" applyBorder="1" applyAlignment="1" applyProtection="1">
      <alignment horizontal="center" vertical="center"/>
    </xf>
    <xf numFmtId="164" fontId="8" fillId="8" borderId="7" xfId="1" applyNumberFormat="1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left" vertical="center"/>
    </xf>
    <xf numFmtId="0" fontId="8" fillId="9" borderId="7" xfId="0" applyFont="1" applyFill="1" applyBorder="1" applyAlignment="1" applyProtection="1">
      <alignment vertical="center"/>
    </xf>
    <xf numFmtId="164" fontId="8" fillId="9" borderId="7" xfId="1" applyNumberFormat="1" applyFont="1" applyFill="1" applyBorder="1" applyAlignment="1" applyProtection="1">
      <alignment horizontal="right" vertical="center"/>
    </xf>
    <xf numFmtId="164" fontId="8" fillId="9" borderId="7" xfId="1" applyNumberFormat="1" applyFont="1" applyFill="1" applyBorder="1" applyAlignment="1" applyProtection="1">
      <alignment vertical="center"/>
    </xf>
    <xf numFmtId="164" fontId="9" fillId="9" borderId="7" xfId="1" applyNumberFormat="1" applyFont="1" applyFill="1" applyBorder="1" applyAlignment="1" applyProtection="1">
      <alignment horizontal="center" vertical="center"/>
    </xf>
    <xf numFmtId="164" fontId="8" fillId="9" borderId="7" xfId="1" applyNumberFormat="1" applyFont="1" applyFill="1" applyBorder="1" applyAlignment="1" applyProtection="1">
      <alignment horizontal="center" vertical="center"/>
    </xf>
    <xf numFmtId="164" fontId="8" fillId="9" borderId="7" xfId="1" applyNumberFormat="1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/>
    </xf>
    <xf numFmtId="0" fontId="9" fillId="10" borderId="7" xfId="0" applyFont="1" applyFill="1" applyBorder="1" applyAlignment="1" applyProtection="1">
      <alignment horizontal="left" vertical="center"/>
    </xf>
    <xf numFmtId="0" fontId="8" fillId="10" borderId="7" xfId="0" applyFont="1" applyFill="1" applyBorder="1" applyAlignment="1" applyProtection="1">
      <alignment vertical="center"/>
    </xf>
    <xf numFmtId="164" fontId="8" fillId="10" borderId="7" xfId="1" applyNumberFormat="1" applyFont="1" applyFill="1" applyBorder="1" applyAlignment="1" applyProtection="1">
      <alignment horizontal="right" vertical="center"/>
    </xf>
    <xf numFmtId="164" fontId="8" fillId="10" borderId="7" xfId="1" applyNumberFormat="1" applyFont="1" applyFill="1" applyBorder="1" applyAlignment="1" applyProtection="1">
      <alignment vertical="center"/>
    </xf>
    <xf numFmtId="164" fontId="9" fillId="10" borderId="7" xfId="1" applyNumberFormat="1" applyFont="1" applyFill="1" applyBorder="1" applyAlignment="1" applyProtection="1">
      <alignment horizontal="center" vertical="center"/>
    </xf>
    <xf numFmtId="164" fontId="8" fillId="10" borderId="7" xfId="1" applyNumberFormat="1" applyFont="1" applyFill="1" applyBorder="1" applyAlignment="1" applyProtection="1">
      <alignment horizontal="center" vertical="center"/>
    </xf>
    <xf numFmtId="164" fontId="8" fillId="10" borderId="7" xfId="1" applyNumberFormat="1" applyFont="1" applyFill="1" applyBorder="1" applyAlignment="1" applyProtection="1">
      <alignment horizontal="center" vertical="center" wrapText="1"/>
    </xf>
    <xf numFmtId="0" fontId="8" fillId="10" borderId="7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left" vertical="center"/>
    </xf>
    <xf numFmtId="0" fontId="8" fillId="5" borderId="7" xfId="0" applyFont="1" applyFill="1" applyBorder="1" applyAlignment="1" applyProtection="1">
      <alignment vertical="center"/>
    </xf>
    <xf numFmtId="164" fontId="8" fillId="5" borderId="7" xfId="1" applyNumberFormat="1" applyFont="1" applyFill="1" applyBorder="1" applyAlignment="1" applyProtection="1">
      <alignment horizontal="right" vertical="center"/>
    </xf>
    <xf numFmtId="164" fontId="8" fillId="5" borderId="7" xfId="1" applyNumberFormat="1" applyFont="1" applyFill="1" applyBorder="1" applyAlignment="1" applyProtection="1">
      <alignment vertical="center"/>
    </xf>
    <xf numFmtId="164" fontId="9" fillId="5" borderId="7" xfId="1" applyNumberFormat="1" applyFont="1" applyFill="1" applyBorder="1" applyAlignment="1" applyProtection="1">
      <alignment horizontal="center" vertical="center"/>
    </xf>
    <xf numFmtId="164" fontId="8" fillId="5" borderId="7" xfId="1" applyNumberFormat="1" applyFont="1" applyFill="1" applyBorder="1" applyAlignment="1" applyProtection="1">
      <alignment horizontal="center" vertical="center"/>
    </xf>
    <xf numFmtId="164" fontId="8" fillId="5" borderId="7" xfId="1" applyNumberFormat="1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/>
    </xf>
    <xf numFmtId="0" fontId="9" fillId="11" borderId="8" xfId="0" applyFont="1" applyFill="1" applyBorder="1" applyAlignment="1" applyProtection="1">
      <alignment vertical="center"/>
    </xf>
    <xf numFmtId="0" fontId="9" fillId="11" borderId="12" xfId="0" applyFont="1" applyFill="1" applyBorder="1" applyAlignment="1" applyProtection="1">
      <alignment vertical="center"/>
    </xf>
    <xf numFmtId="0" fontId="9" fillId="11" borderId="13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 wrapText="1"/>
    </xf>
    <xf numFmtId="0" fontId="19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1" fontId="20" fillId="3" borderId="0" xfId="0" applyNumberFormat="1" applyFont="1" applyFill="1" applyBorder="1" applyAlignment="1" applyProtection="1">
      <alignment horizontal="right" vertical="center"/>
    </xf>
    <xf numFmtId="0" fontId="8" fillId="2" borderId="8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top" wrapText="1"/>
    </xf>
    <xf numFmtId="0" fontId="4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vertical="top" wrapText="1"/>
    </xf>
    <xf numFmtId="0" fontId="9" fillId="2" borderId="8" xfId="0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  <protection locked="0"/>
    </xf>
    <xf numFmtId="14" fontId="3" fillId="3" borderId="0" xfId="0" applyNumberFormat="1" applyFont="1" applyFill="1" applyAlignment="1" applyProtection="1">
      <alignment vertical="center"/>
      <protection locked="0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vertical="center" wrapText="1"/>
    </xf>
    <xf numFmtId="0" fontId="9" fillId="2" borderId="8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9" fillId="11" borderId="13" xfId="0" applyFont="1" applyFill="1" applyBorder="1" applyAlignment="1">
      <alignment vertical="center"/>
    </xf>
    <xf numFmtId="0" fontId="9" fillId="11" borderId="12" xfId="0" applyFont="1" applyFill="1" applyBorder="1" applyAlignment="1">
      <alignment vertical="center"/>
    </xf>
    <xf numFmtId="0" fontId="9" fillId="11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vertical="center"/>
    </xf>
    <xf numFmtId="0" fontId="9" fillId="10" borderId="7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vertical="center"/>
    </xf>
    <xf numFmtId="0" fontId="9" fillId="9" borderId="7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vertical="center"/>
    </xf>
    <xf numFmtId="0" fontId="9" fillId="8" borderId="7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vertical="center"/>
    </xf>
    <xf numFmtId="1" fontId="8" fillId="2" borderId="7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vertical="center"/>
    </xf>
    <xf numFmtId="0" fontId="9" fillId="7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4" fontId="8" fillId="2" borderId="7" xfId="1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2" borderId="8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0" fillId="0" borderId="18" xfId="0" applyBorder="1"/>
    <xf numFmtId="0" fontId="0" fillId="0" borderId="15" xfId="0" applyBorder="1"/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4" fontId="3" fillId="3" borderId="17" xfId="0" applyNumberFormat="1" applyFont="1" applyFill="1" applyBorder="1" applyAlignment="1" applyProtection="1">
      <alignment horizontal="left" vertical="top" wrapText="1"/>
      <protection locked="0"/>
    </xf>
    <xf numFmtId="14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 readingOrder="1"/>
    </xf>
    <xf numFmtId="0" fontId="13" fillId="2" borderId="7" xfId="0" applyFont="1" applyFill="1" applyBorder="1" applyAlignment="1" applyProtection="1">
      <alignment horizontal="center" vertical="center" wrapText="1" readingOrder="1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 wrapText="1" readingOrder="1"/>
    </xf>
    <xf numFmtId="0" fontId="17" fillId="2" borderId="10" xfId="0" applyFont="1" applyFill="1" applyBorder="1" applyAlignment="1" applyProtection="1">
      <alignment horizontal="center" vertical="center" wrapText="1" readingOrder="1"/>
    </xf>
    <xf numFmtId="0" fontId="17" fillId="2" borderId="11" xfId="0" applyFont="1" applyFill="1" applyBorder="1" applyAlignment="1" applyProtection="1">
      <alignment horizontal="center" vertical="center" wrapText="1" readingOrder="1"/>
    </xf>
    <xf numFmtId="0" fontId="15" fillId="2" borderId="9" xfId="0" applyFont="1" applyFill="1" applyBorder="1" applyAlignment="1" applyProtection="1">
      <alignment horizontal="center" vertical="center" wrapText="1" readingOrder="1"/>
    </xf>
    <xf numFmtId="0" fontId="15" fillId="2" borderId="11" xfId="0" applyFont="1" applyFill="1" applyBorder="1" applyAlignment="1" applyProtection="1">
      <alignment horizontal="center" vertical="center" wrapText="1" readingOrder="1"/>
    </xf>
    <xf numFmtId="0" fontId="16" fillId="2" borderId="7" xfId="0" applyFont="1" applyFill="1" applyBorder="1" applyAlignment="1" applyProtection="1">
      <alignment horizontal="center" vertical="center" wrapText="1" readingOrder="1"/>
    </xf>
    <xf numFmtId="0" fontId="14" fillId="2" borderId="7" xfId="0" applyFont="1" applyFill="1" applyBorder="1" applyAlignment="1" applyProtection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 wrapText="1" readingOrder="1"/>
    </xf>
    <xf numFmtId="0" fontId="16" fillId="2" borderId="7" xfId="0" applyFont="1" applyFill="1" applyBorder="1" applyAlignment="1">
      <alignment horizontal="center" vertical="center" wrapText="1" readingOrder="1"/>
    </xf>
    <xf numFmtId="0" fontId="17" fillId="2" borderId="9" xfId="0" applyFont="1" applyFill="1" applyBorder="1" applyAlignment="1">
      <alignment horizontal="center" vertical="center" wrapText="1" readingOrder="1"/>
    </xf>
    <xf numFmtId="0" fontId="17" fillId="2" borderId="10" xfId="0" applyFont="1" applyFill="1" applyBorder="1" applyAlignment="1">
      <alignment horizontal="center" vertical="center" wrapText="1" readingOrder="1"/>
    </xf>
    <xf numFmtId="0" fontId="17" fillId="2" borderId="11" xfId="0" applyFont="1" applyFill="1" applyBorder="1" applyAlignment="1">
      <alignment horizontal="center" vertical="center" wrapText="1" readingOrder="1"/>
    </xf>
    <xf numFmtId="0" fontId="19" fillId="3" borderId="0" xfId="0" applyFont="1" applyFill="1" applyAlignment="1">
      <alignment horizontal="center" vertical="center"/>
    </xf>
    <xf numFmtId="164" fontId="8" fillId="2" borderId="14" xfId="1" applyNumberFormat="1" applyFont="1" applyFill="1" applyBorder="1" applyAlignment="1" applyProtection="1">
      <alignment horizontal="center" vertical="center"/>
    </xf>
    <xf numFmtId="164" fontId="8" fillId="2" borderId="15" xfId="1" applyNumberFormat="1" applyFont="1" applyFill="1" applyBorder="1" applyAlignment="1" applyProtection="1">
      <alignment horizontal="center" vertical="center"/>
    </xf>
    <xf numFmtId="164" fontId="8" fillId="2" borderId="16" xfId="1" applyNumberFormat="1" applyFont="1" applyFill="1" applyBorder="1" applyAlignment="1" applyProtection="1">
      <alignment horizontal="center" vertical="center"/>
    </xf>
    <xf numFmtId="164" fontId="8" fillId="2" borderId="17" xfId="1" applyNumberFormat="1" applyFont="1" applyFill="1" applyBorder="1" applyAlignment="1" applyProtection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 vertical="center"/>
    </xf>
    <xf numFmtId="164" fontId="8" fillId="2" borderId="18" xfId="1" applyNumberFormat="1" applyFont="1" applyFill="1" applyBorder="1" applyAlignment="1" applyProtection="1">
      <alignment horizontal="center" vertical="center"/>
    </xf>
    <xf numFmtId="164" fontId="8" fillId="2" borderId="19" xfId="1" applyNumberFormat="1" applyFont="1" applyFill="1" applyBorder="1" applyAlignment="1" applyProtection="1">
      <alignment horizontal="center" vertical="center"/>
    </xf>
    <xf numFmtId="164" fontId="8" fillId="2" borderId="20" xfId="1" applyNumberFormat="1" applyFont="1" applyFill="1" applyBorder="1" applyAlignment="1" applyProtection="1">
      <alignment horizontal="center" vertical="center"/>
    </xf>
    <xf numFmtId="164" fontId="8" fillId="2" borderId="21" xfId="1" applyNumberFormat="1" applyFont="1" applyFill="1" applyBorder="1" applyAlignment="1" applyProtection="1">
      <alignment horizontal="center"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>
      <alignment horizontal="center" vertical="center" wrapText="1" readingOrder="1"/>
    </xf>
    <xf numFmtId="0" fontId="15" fillId="2" borderId="11" xfId="0" applyFont="1" applyFill="1" applyBorder="1" applyAlignment="1">
      <alignment horizontal="center" vertical="center" wrapText="1" readingOrder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9" defaultPivotStyle="PivotStyleLight16"/>
  <colors>
    <mruColors>
      <color rgb="FFF15A22"/>
      <color rgb="FFF47F56"/>
      <color rgb="FFED1B2E"/>
      <color rgb="FF00716F"/>
      <color rgb="FF009066"/>
      <color rgb="FF76B043"/>
      <color rgb="FF56004E"/>
      <color rgb="FF6D6E71"/>
      <color rgb="FFB3B3B5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0</xdr:row>
      <xdr:rowOff>76201</xdr:rowOff>
    </xdr:from>
    <xdr:to>
      <xdr:col>2</xdr:col>
      <xdr:colOff>973458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" y="76201"/>
          <a:ext cx="1640208" cy="937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693420</xdr:colOff>
      <xdr:row>0</xdr:row>
      <xdr:rowOff>53341</xdr:rowOff>
    </xdr:from>
    <xdr:ext cx="1688575" cy="1079580"/>
    <xdr:pic>
      <xdr:nvPicPr>
        <xdr:cNvPr id="2" name="Picture 1">
          <a:extLst>
            <a:ext uri="{FF2B5EF4-FFF2-40B4-BE49-F238E27FC236}">
              <a16:creationId xmlns:a16="http://schemas.microsoft.com/office/drawing/2014/main" id="{C055F279-A0C4-43DC-8022-383C83275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53341"/>
          <a:ext cx="1688575" cy="107958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693420</xdr:colOff>
      <xdr:row>0</xdr:row>
      <xdr:rowOff>53341</xdr:rowOff>
    </xdr:from>
    <xdr:to>
      <xdr:col>5</xdr:col>
      <xdr:colOff>1180725</xdr:colOff>
      <xdr:row>5</xdr:row>
      <xdr:rowOff>130219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320" y="53341"/>
          <a:ext cx="1691265" cy="1090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4" sqref="E4"/>
    </sheetView>
  </sheetViews>
  <sheetFormatPr defaultRowHeight="14.4" x14ac:dyDescent="0.3"/>
  <cols>
    <col min="1" max="1" width="8.88671875" style="154"/>
    <col min="2" max="2" width="17.5546875" style="103" customWidth="1"/>
    <col min="3" max="3" width="26.77734375" style="84" bestFit="1" customWidth="1"/>
    <col min="4" max="4" width="18.5546875" style="84" bestFit="1" customWidth="1"/>
    <col min="5" max="5" width="21.44140625" style="87" customWidth="1"/>
    <col min="6" max="6" width="17.109375" style="84" bestFit="1" customWidth="1"/>
    <col min="7" max="7" width="11.6640625" style="84" bestFit="1" customWidth="1"/>
    <col min="8" max="8" width="16.6640625" style="84" bestFit="1" customWidth="1"/>
    <col min="9" max="9" width="9.77734375" style="84" bestFit="1" customWidth="1"/>
    <col min="10" max="10" width="8.88671875" style="154"/>
  </cols>
  <sheetData>
    <row r="1" spans="2:12" x14ac:dyDescent="0.3">
      <c r="B1" s="8"/>
      <c r="C1" s="5"/>
      <c r="D1" s="106" t="s">
        <v>61</v>
      </c>
      <c r="E1" s="155"/>
      <c r="F1" s="159"/>
      <c r="G1" s="160"/>
      <c r="H1" s="160"/>
      <c r="I1" s="161"/>
    </row>
    <row r="2" spans="2:12" x14ac:dyDescent="0.3">
      <c r="B2" s="2"/>
      <c r="C2" s="17"/>
      <c r="D2" s="19"/>
      <c r="E2" s="20"/>
      <c r="F2" s="156"/>
      <c r="G2" s="156"/>
      <c r="H2" s="156"/>
      <c r="I2" s="156"/>
    </row>
    <row r="3" spans="2:12" ht="14.4" customHeight="1" x14ac:dyDescent="0.3">
      <c r="B3" s="6"/>
      <c r="C3" s="4"/>
      <c r="D3" s="106" t="s">
        <v>54</v>
      </c>
      <c r="E3" s="16">
        <v>12</v>
      </c>
      <c r="F3" s="162" t="s">
        <v>82</v>
      </c>
      <c r="G3" s="163"/>
      <c r="H3" s="163"/>
      <c r="I3" s="163"/>
      <c r="K3" s="157"/>
    </row>
    <row r="4" spans="2:12" x14ac:dyDescent="0.3">
      <c r="B4" s="8"/>
      <c r="C4" s="5"/>
      <c r="D4" s="106" t="s">
        <v>53</v>
      </c>
      <c r="E4" s="16">
        <v>1</v>
      </c>
      <c r="F4" s="162"/>
      <c r="G4" s="163"/>
      <c r="H4" s="163"/>
      <c r="I4" s="163"/>
    </row>
    <row r="5" spans="2:12" x14ac:dyDescent="0.3">
      <c r="B5" s="8"/>
      <c r="C5" s="5"/>
      <c r="D5" s="106" t="s">
        <v>52</v>
      </c>
      <c r="E5" s="16">
        <v>0</v>
      </c>
      <c r="F5" s="162"/>
      <c r="G5" s="163"/>
      <c r="H5" s="163"/>
      <c r="I5" s="163"/>
    </row>
    <row r="6" spans="2:12" x14ac:dyDescent="0.3">
      <c r="B6" s="8"/>
      <c r="C6" s="5"/>
      <c r="D6" s="106" t="s">
        <v>38</v>
      </c>
      <c r="E6" s="16">
        <v>0</v>
      </c>
      <c r="F6" s="18"/>
      <c r="G6" s="18"/>
      <c r="H6" s="18"/>
      <c r="I6" s="18"/>
    </row>
    <row r="7" spans="2:12" x14ac:dyDescent="0.3">
      <c r="B7" s="169" t="s">
        <v>25</v>
      </c>
      <c r="C7" s="169" t="s">
        <v>26</v>
      </c>
      <c r="D7" s="164" t="s">
        <v>83</v>
      </c>
      <c r="E7" s="164" t="s">
        <v>84</v>
      </c>
      <c r="F7" s="164" t="s">
        <v>32</v>
      </c>
      <c r="G7" s="164" t="s">
        <v>36</v>
      </c>
      <c r="H7" s="164" t="s">
        <v>37</v>
      </c>
      <c r="I7" s="164" t="s">
        <v>46</v>
      </c>
    </row>
    <row r="8" spans="2:12" x14ac:dyDescent="0.3">
      <c r="B8" s="170"/>
      <c r="C8" s="170"/>
      <c r="D8" s="165"/>
      <c r="E8" s="165"/>
      <c r="F8" s="165"/>
      <c r="G8" s="165"/>
      <c r="H8" s="165"/>
      <c r="I8" s="165"/>
    </row>
    <row r="9" spans="2:12" ht="14.4" customHeight="1" x14ac:dyDescent="0.3">
      <c r="B9" s="171"/>
      <c r="C9" s="171"/>
      <c r="D9" s="166"/>
      <c r="E9" s="166"/>
      <c r="F9" s="166"/>
      <c r="G9" s="166"/>
      <c r="H9" s="166"/>
      <c r="I9" s="166"/>
    </row>
    <row r="10" spans="2:12" x14ac:dyDescent="0.3">
      <c r="B10" s="25" t="s">
        <v>0</v>
      </c>
      <c r="C10" s="23" t="s">
        <v>0</v>
      </c>
      <c r="D10" s="28">
        <f>'Jan - Sept Rates'!S10</f>
        <v>7688</v>
      </c>
      <c r="E10" s="28">
        <f>'Oct - Dec Rates'!S10</f>
        <v>8298</v>
      </c>
      <c r="F10" s="30">
        <f>'Jan - Sept Rates'!V10+'Oct - Dec Rates'!V10</f>
        <v>23520</v>
      </c>
      <c r="G10" s="112">
        <f>'Jan - Sept Rates'!X10+'Oct - Dec Rates'!X10</f>
        <v>28380</v>
      </c>
      <c r="H10" s="112">
        <f>G10-F10</f>
        <v>4860</v>
      </c>
      <c r="I10" s="23" t="s">
        <v>39</v>
      </c>
    </row>
    <row r="11" spans="2:12" x14ac:dyDescent="0.3">
      <c r="B11" s="31"/>
      <c r="C11" s="32"/>
      <c r="D11" s="35"/>
      <c r="E11" s="35"/>
      <c r="F11" s="37"/>
      <c r="G11" s="36"/>
      <c r="H11" s="36"/>
      <c r="I11" s="38"/>
    </row>
    <row r="12" spans="2:12" x14ac:dyDescent="0.3">
      <c r="B12" s="167" t="s">
        <v>1</v>
      </c>
      <c r="C12" s="23" t="s">
        <v>2</v>
      </c>
      <c r="D12" s="28">
        <f>'Jan - Sept Rates'!S12</f>
        <v>6309</v>
      </c>
      <c r="E12" s="28">
        <f>'Oct - Dec Rates'!S12</f>
        <v>6810</v>
      </c>
      <c r="F12" s="30">
        <f>'Jan - Sept Rates'!V12+'Oct - Dec Rates'!V12</f>
        <v>19299</v>
      </c>
      <c r="G12" s="112">
        <f>'Jan - Sept Rates'!X12+'Oct - Dec Rates'!X12</f>
        <v>23420</v>
      </c>
      <c r="H12" s="112">
        <f>G12-F12</f>
        <v>4121</v>
      </c>
      <c r="I12" s="23" t="s">
        <v>39</v>
      </c>
      <c r="L12" s="158"/>
    </row>
    <row r="13" spans="2:12" x14ac:dyDescent="0.3">
      <c r="B13" s="167"/>
      <c r="C13" s="23" t="s">
        <v>3</v>
      </c>
      <c r="D13" s="28">
        <f>'Jan - Sept Rates'!S13</f>
        <v>5681</v>
      </c>
      <c r="E13" s="28">
        <f>'Oct - Dec Rates'!S13</f>
        <v>6133</v>
      </c>
      <c r="F13" s="30">
        <f>'Jan - Sept Rates'!V13+'Oct - Dec Rates'!V13</f>
        <v>17379</v>
      </c>
      <c r="G13" s="112">
        <f>'Jan - Sept Rates'!X13+'Oct - Dec Rates'!X13</f>
        <v>23420</v>
      </c>
      <c r="H13" s="112">
        <f t="shared" ref="H13:H19" si="0">G13-F13</f>
        <v>6041</v>
      </c>
      <c r="I13" s="23" t="s">
        <v>39</v>
      </c>
    </row>
    <row r="14" spans="2:12" x14ac:dyDescent="0.3">
      <c r="B14" s="167"/>
      <c r="C14" s="23" t="s">
        <v>65</v>
      </c>
      <c r="D14" s="28">
        <f>'Jan - Sept Rates'!S14</f>
        <v>4585</v>
      </c>
      <c r="E14" s="28">
        <f>'Oct - Dec Rates'!S14</f>
        <v>4949</v>
      </c>
      <c r="F14" s="30">
        <f>'Jan - Sept Rates'!V14+'Oct - Dec Rates'!V14</f>
        <v>0</v>
      </c>
      <c r="G14" s="112">
        <f>'Jan - Sept Rates'!X14+'Oct - Dec Rates'!X14</f>
        <v>26820</v>
      </c>
      <c r="H14" s="112">
        <f t="shared" si="0"/>
        <v>26820</v>
      </c>
      <c r="I14" s="23" t="s">
        <v>39</v>
      </c>
    </row>
    <row r="15" spans="2:12" x14ac:dyDescent="0.3">
      <c r="B15" s="167"/>
      <c r="C15" s="23" t="s">
        <v>4</v>
      </c>
      <c r="D15" s="28">
        <f>'Jan - Sept Rates'!S15</f>
        <v>5301</v>
      </c>
      <c r="E15" s="28">
        <f>'Oct - Dec Rates'!S15</f>
        <v>5723</v>
      </c>
      <c r="F15" s="30">
        <f>'Jan - Sept Rates'!V15+'Oct - Dec Rates'!V15</f>
        <v>9729</v>
      </c>
      <c r="G15" s="112">
        <f>'Jan - Sept Rates'!X15+'Oct - Dec Rates'!X15</f>
        <v>23420</v>
      </c>
      <c r="H15" s="112">
        <f t="shared" si="0"/>
        <v>13691</v>
      </c>
      <c r="I15" s="23" t="s">
        <v>39</v>
      </c>
    </row>
    <row r="16" spans="2:12" x14ac:dyDescent="0.3">
      <c r="B16" s="167"/>
      <c r="C16" s="23" t="s">
        <v>5</v>
      </c>
      <c r="D16" s="28">
        <f>'Jan - Sept Rates'!S16</f>
        <v>4775</v>
      </c>
      <c r="E16" s="28">
        <f>'Oct - Dec Rates'!S16</f>
        <v>5155</v>
      </c>
      <c r="F16" s="30">
        <f>'Jan - Sept Rates'!V16+'Oct - Dec Rates'!V16</f>
        <v>8763</v>
      </c>
      <c r="G16" s="112">
        <f>'Jan - Sept Rates'!X16+'Oct - Dec Rates'!X16</f>
        <v>23420</v>
      </c>
      <c r="H16" s="112">
        <f t="shared" si="0"/>
        <v>14657</v>
      </c>
      <c r="I16" s="23" t="s">
        <v>39</v>
      </c>
    </row>
    <row r="17" spans="2:9" x14ac:dyDescent="0.3">
      <c r="B17" s="40"/>
      <c r="C17" s="41"/>
      <c r="D17" s="44"/>
      <c r="E17" s="44"/>
      <c r="F17" s="46"/>
      <c r="G17" s="45"/>
      <c r="H17" s="45"/>
      <c r="I17" s="47"/>
    </row>
    <row r="18" spans="2:9" x14ac:dyDescent="0.3">
      <c r="B18" s="168" t="s">
        <v>6</v>
      </c>
      <c r="C18" s="23" t="s">
        <v>7</v>
      </c>
      <c r="D18" s="28">
        <f>'Jan - Sept Rates'!S18</f>
        <v>4041</v>
      </c>
      <c r="E18" s="28">
        <f>'Oct - Dec Rates'!S18</f>
        <v>4362</v>
      </c>
      <c r="F18" s="30">
        <f>'Jan - Sept Rates'!V18+'Oct - Dec Rates'!V18</f>
        <v>12360</v>
      </c>
      <c r="G18" s="112">
        <f>'Jan - Sept Rates'!X18+'Oct - Dec Rates'!X18</f>
        <v>18940</v>
      </c>
      <c r="H18" s="112">
        <f t="shared" si="0"/>
        <v>6580</v>
      </c>
      <c r="I18" s="112">
        <f>'Jan - Sept Rates'!AB18+'Oct - Dec Rates'!AB18</f>
        <v>16030</v>
      </c>
    </row>
    <row r="19" spans="2:9" x14ac:dyDescent="0.3">
      <c r="B19" s="168"/>
      <c r="C19" s="23" t="s">
        <v>8</v>
      </c>
      <c r="D19" s="28">
        <f>'Jan - Sept Rates'!S19</f>
        <v>3472</v>
      </c>
      <c r="E19" s="28">
        <f>'Oct - Dec Rates'!S19</f>
        <v>3749</v>
      </c>
      <c r="F19" s="30">
        <f>'Jan - Sept Rates'!V19+'Oct - Dec Rates'!V19</f>
        <v>6366</v>
      </c>
      <c r="G19" s="112">
        <f>'Jan - Sept Rates'!X19+'Oct - Dec Rates'!X19</f>
        <v>18940</v>
      </c>
      <c r="H19" s="112">
        <f t="shared" si="0"/>
        <v>12574</v>
      </c>
      <c r="I19" s="112">
        <f>'Jan - Sept Rates'!AB19+'Oct - Dec Rates'!AB19</f>
        <v>16030</v>
      </c>
    </row>
    <row r="20" spans="2:9" x14ac:dyDescent="0.3">
      <c r="B20" s="49"/>
      <c r="C20" s="50"/>
      <c r="D20" s="53"/>
      <c r="E20" s="53"/>
      <c r="F20" s="55"/>
      <c r="G20" s="54"/>
      <c r="H20" s="54"/>
      <c r="I20" s="56"/>
    </row>
    <row r="21" spans="2:9" x14ac:dyDescent="0.3">
      <c r="B21" s="178" t="s">
        <v>9</v>
      </c>
      <c r="C21" s="23" t="s">
        <v>10</v>
      </c>
      <c r="D21" s="28">
        <f>'Jan - Sept Rates'!S21</f>
        <v>3485</v>
      </c>
      <c r="E21" s="28">
        <f>'Oct - Dec Rates'!S21</f>
        <v>3762</v>
      </c>
      <c r="F21" s="30">
        <f>'Jan - Sept Rates'!V21+'Oct - Dec Rates'!V21</f>
        <v>10659</v>
      </c>
      <c r="G21" s="112" t="s">
        <v>33</v>
      </c>
      <c r="H21" s="112" t="s">
        <v>33</v>
      </c>
      <c r="I21" s="22" t="s">
        <v>33</v>
      </c>
    </row>
    <row r="22" spans="2:9" x14ac:dyDescent="0.3">
      <c r="B22" s="178"/>
      <c r="C22" s="23" t="s">
        <v>11</v>
      </c>
      <c r="D22" s="28">
        <f>'Jan - Sept Rates'!S22</f>
        <v>2784</v>
      </c>
      <c r="E22" s="28">
        <f>'Oct - Dec Rates'!S22</f>
        <v>3006</v>
      </c>
      <c r="F22" s="30">
        <f>'Jan - Sept Rates'!V22+'Oct - Dec Rates'!V22</f>
        <v>8517</v>
      </c>
      <c r="G22" s="112" t="s">
        <v>33</v>
      </c>
      <c r="H22" s="112" t="s">
        <v>33</v>
      </c>
      <c r="I22" s="22" t="s">
        <v>33</v>
      </c>
    </row>
    <row r="23" spans="2:9" x14ac:dyDescent="0.3">
      <c r="B23" s="178"/>
      <c r="C23" s="23" t="s">
        <v>40</v>
      </c>
      <c r="D23" s="28">
        <f>'Jan - Sept Rates'!S23</f>
        <v>2770</v>
      </c>
      <c r="E23" s="28">
        <f>'Oct - Dec Rates'!S23</f>
        <v>2990</v>
      </c>
      <c r="F23" s="30">
        <f>'Jan - Sept Rates'!V23+'Oct - Dec Rates'!V23</f>
        <v>5079</v>
      </c>
      <c r="G23" s="112" t="s">
        <v>33</v>
      </c>
      <c r="H23" s="112" t="s">
        <v>33</v>
      </c>
      <c r="I23" s="22" t="s">
        <v>33</v>
      </c>
    </row>
    <row r="24" spans="2:9" x14ac:dyDescent="0.3">
      <c r="B24" s="178"/>
      <c r="C24" s="23" t="s">
        <v>12</v>
      </c>
      <c r="D24" s="28">
        <f>'Jan - Sept Rates'!S24</f>
        <v>2209</v>
      </c>
      <c r="E24" s="28">
        <f>'Oct - Dec Rates'!S24</f>
        <v>2385</v>
      </c>
      <c r="F24" s="30">
        <f>'Jan - Sept Rates'!V24+'Oct - Dec Rates'!V24</f>
        <v>4050</v>
      </c>
      <c r="G24" s="112" t="s">
        <v>33</v>
      </c>
      <c r="H24" s="112" t="s">
        <v>33</v>
      </c>
      <c r="I24" s="22" t="s">
        <v>33</v>
      </c>
    </row>
    <row r="25" spans="2:9" x14ac:dyDescent="0.3">
      <c r="B25" s="178"/>
      <c r="C25" s="23" t="s">
        <v>13</v>
      </c>
      <c r="D25" s="28">
        <f>'Jan - Sept Rates'!S25</f>
        <v>2763</v>
      </c>
      <c r="E25" s="28">
        <f>'Oct - Dec Rates'!S25</f>
        <v>2983</v>
      </c>
      <c r="F25" s="30">
        <f>'Jan - Sept Rates'!V25+'Oct - Dec Rates'!V25</f>
        <v>6756</v>
      </c>
      <c r="G25" s="112" t="s">
        <v>33</v>
      </c>
      <c r="H25" s="112" t="s">
        <v>33</v>
      </c>
      <c r="I25" s="22" t="s">
        <v>33</v>
      </c>
    </row>
    <row r="26" spans="2:9" x14ac:dyDescent="0.3">
      <c r="B26" s="57"/>
      <c r="C26" s="58"/>
      <c r="D26" s="61"/>
      <c r="E26" s="61"/>
      <c r="F26" s="63"/>
      <c r="G26" s="64"/>
      <c r="H26" s="64"/>
      <c r="I26" s="64"/>
    </row>
    <row r="27" spans="2:9" x14ac:dyDescent="0.3">
      <c r="B27" s="175" t="s">
        <v>45</v>
      </c>
      <c r="C27" s="23" t="s">
        <v>58</v>
      </c>
      <c r="D27" s="28">
        <f>'Jan - Sept Rates'!S27</f>
        <v>2070</v>
      </c>
      <c r="E27" s="28">
        <f>'Oct - Dec Rates'!S27</f>
        <v>2235</v>
      </c>
      <c r="F27" s="30" t="s">
        <v>33</v>
      </c>
      <c r="G27" s="22" t="s">
        <v>33</v>
      </c>
      <c r="H27" s="22" t="s">
        <v>33</v>
      </c>
      <c r="I27" s="22" t="s">
        <v>33</v>
      </c>
    </row>
    <row r="28" spans="2:9" x14ac:dyDescent="0.3">
      <c r="B28" s="176"/>
      <c r="C28" s="23" t="s">
        <v>59</v>
      </c>
      <c r="D28" s="28">
        <f>'Jan - Sept Rates'!S28</f>
        <v>1483</v>
      </c>
      <c r="E28" s="28">
        <f>'Oct - Dec Rates'!S28</f>
        <v>1600</v>
      </c>
      <c r="F28" s="30" t="s">
        <v>33</v>
      </c>
      <c r="G28" s="22" t="s">
        <v>33</v>
      </c>
      <c r="H28" s="22" t="s">
        <v>33</v>
      </c>
      <c r="I28" s="22" t="s">
        <v>33</v>
      </c>
    </row>
    <row r="29" spans="2:9" x14ac:dyDescent="0.3">
      <c r="B29" s="65"/>
      <c r="C29" s="66"/>
      <c r="D29" s="69"/>
      <c r="E29" s="69"/>
      <c r="F29" s="71"/>
      <c r="G29" s="72"/>
      <c r="H29" s="72"/>
      <c r="I29" s="72"/>
    </row>
    <row r="30" spans="2:9" x14ac:dyDescent="0.3">
      <c r="B30" s="177" t="s">
        <v>14</v>
      </c>
      <c r="C30" s="23" t="s">
        <v>15</v>
      </c>
      <c r="D30" s="28">
        <f>'Jan - Sept Rates'!S30</f>
        <v>2594</v>
      </c>
      <c r="E30" s="28">
        <f>'Oct - Dec Rates'!S30</f>
        <v>2800</v>
      </c>
      <c r="F30" s="30" t="s">
        <v>33</v>
      </c>
      <c r="G30" s="22" t="s">
        <v>33</v>
      </c>
      <c r="H30" s="22" t="s">
        <v>33</v>
      </c>
      <c r="I30" s="22" t="s">
        <v>33</v>
      </c>
    </row>
    <row r="31" spans="2:9" x14ac:dyDescent="0.3">
      <c r="B31" s="177"/>
      <c r="C31" s="23" t="s">
        <v>16</v>
      </c>
      <c r="D31" s="28">
        <f>'Jan - Sept Rates'!S31</f>
        <v>2076</v>
      </c>
      <c r="E31" s="28">
        <f>'Oct - Dec Rates'!S31</f>
        <v>2241</v>
      </c>
      <c r="F31" s="30" t="s">
        <v>33</v>
      </c>
      <c r="G31" s="22" t="s">
        <v>33</v>
      </c>
      <c r="H31" s="22" t="s">
        <v>33</v>
      </c>
      <c r="I31" s="22" t="s">
        <v>33</v>
      </c>
    </row>
    <row r="32" spans="2:9" x14ac:dyDescent="0.3">
      <c r="B32" s="177"/>
      <c r="C32" s="23" t="s">
        <v>17</v>
      </c>
      <c r="D32" s="28">
        <f>'Jan - Sept Rates'!S32</f>
        <v>2229</v>
      </c>
      <c r="E32" s="28">
        <f>'Oct - Dec Rates'!S32</f>
        <v>2406</v>
      </c>
      <c r="F32" s="30" t="s">
        <v>33</v>
      </c>
      <c r="G32" s="22" t="s">
        <v>33</v>
      </c>
      <c r="H32" s="22" t="s">
        <v>33</v>
      </c>
      <c r="I32" s="22" t="s">
        <v>33</v>
      </c>
    </row>
    <row r="33" spans="2:9" x14ac:dyDescent="0.3">
      <c r="B33" s="177"/>
      <c r="C33" s="23" t="s">
        <v>18</v>
      </c>
      <c r="D33" s="28">
        <f>'Jan - Sept Rates'!S33</f>
        <v>1781</v>
      </c>
      <c r="E33" s="28">
        <f>'Oct - Dec Rates'!S33</f>
        <v>1923</v>
      </c>
      <c r="F33" s="30" t="s">
        <v>33</v>
      </c>
      <c r="G33" s="22" t="s">
        <v>33</v>
      </c>
      <c r="H33" s="22" t="s">
        <v>33</v>
      </c>
      <c r="I33" s="22" t="s">
        <v>33</v>
      </c>
    </row>
    <row r="34" spans="2:9" x14ac:dyDescent="0.3">
      <c r="B34" s="177"/>
      <c r="C34" s="23" t="s">
        <v>19</v>
      </c>
      <c r="D34" s="28">
        <f>'Jan - Sept Rates'!S34</f>
        <v>2062</v>
      </c>
      <c r="E34" s="28">
        <f>'Oct - Dec Rates'!S34</f>
        <v>2226</v>
      </c>
      <c r="F34" s="30" t="s">
        <v>33</v>
      </c>
      <c r="G34" s="22" t="s">
        <v>33</v>
      </c>
      <c r="H34" s="22" t="s">
        <v>33</v>
      </c>
      <c r="I34" s="22" t="s">
        <v>33</v>
      </c>
    </row>
    <row r="35" spans="2:9" x14ac:dyDescent="0.3">
      <c r="B35" s="73"/>
      <c r="C35" s="74"/>
      <c r="D35" s="77"/>
      <c r="E35" s="77"/>
      <c r="F35" s="79"/>
      <c r="G35" s="80"/>
      <c r="H35" s="80"/>
      <c r="I35" s="80"/>
    </row>
    <row r="36" spans="2:9" x14ac:dyDescent="0.3">
      <c r="B36" s="172" t="s">
        <v>20</v>
      </c>
      <c r="C36" s="23" t="s">
        <v>63</v>
      </c>
      <c r="D36" s="28">
        <f>'Jan - Sept Rates'!S36</f>
        <v>1279</v>
      </c>
      <c r="E36" s="28">
        <f>'Oct - Dec Rates'!S36</f>
        <v>1380</v>
      </c>
      <c r="F36" s="30" t="s">
        <v>33</v>
      </c>
      <c r="G36" s="22" t="s">
        <v>33</v>
      </c>
      <c r="H36" s="22" t="s">
        <v>33</v>
      </c>
      <c r="I36" s="22" t="s">
        <v>33</v>
      </c>
    </row>
    <row r="37" spans="2:9" x14ac:dyDescent="0.3">
      <c r="B37" s="173"/>
      <c r="C37" s="23" t="s">
        <v>66</v>
      </c>
      <c r="D37" s="28">
        <f>'Jan - Sept Rates'!S37</f>
        <v>1758</v>
      </c>
      <c r="E37" s="28">
        <f>'Oct - Dec Rates'!S37</f>
        <v>1897</v>
      </c>
      <c r="F37" s="30"/>
      <c r="G37" s="22"/>
      <c r="H37" s="22"/>
      <c r="I37" s="22"/>
    </row>
    <row r="38" spans="2:9" x14ac:dyDescent="0.3">
      <c r="B38" s="173"/>
      <c r="C38" s="23" t="s">
        <v>67</v>
      </c>
      <c r="D38" s="28">
        <f>'Jan - Sept Rates'!S38</f>
        <v>2595</v>
      </c>
      <c r="E38" s="28">
        <f>'Oct - Dec Rates'!S38</f>
        <v>2801</v>
      </c>
      <c r="F38" s="30"/>
      <c r="G38" s="22"/>
      <c r="H38" s="22"/>
      <c r="I38" s="22"/>
    </row>
    <row r="39" spans="2:9" x14ac:dyDescent="0.3">
      <c r="B39" s="173"/>
      <c r="C39" s="23" t="s">
        <v>62</v>
      </c>
      <c r="D39" s="28">
        <f>'Jan - Sept Rates'!S39</f>
        <v>968</v>
      </c>
      <c r="E39" s="28">
        <f>'Oct - Dec Rates'!S39</f>
        <v>1044</v>
      </c>
      <c r="F39" s="30" t="s">
        <v>33</v>
      </c>
      <c r="G39" s="22" t="s">
        <v>33</v>
      </c>
      <c r="H39" s="22" t="s">
        <v>33</v>
      </c>
      <c r="I39" s="22" t="s">
        <v>33</v>
      </c>
    </row>
    <row r="40" spans="2:9" x14ac:dyDescent="0.3">
      <c r="B40" s="173"/>
      <c r="C40" s="23" t="s">
        <v>68</v>
      </c>
      <c r="D40" s="28">
        <f>'Jan - Sept Rates'!S40</f>
        <v>1629</v>
      </c>
      <c r="E40" s="28">
        <f>'Oct - Dec Rates'!S40</f>
        <v>1758</v>
      </c>
      <c r="F40" s="30" t="s">
        <v>33</v>
      </c>
      <c r="G40" s="22" t="s">
        <v>33</v>
      </c>
      <c r="H40" s="22" t="s">
        <v>33</v>
      </c>
      <c r="I40" s="22" t="s">
        <v>33</v>
      </c>
    </row>
    <row r="41" spans="2:9" x14ac:dyDescent="0.3">
      <c r="B41" s="173"/>
      <c r="C41" s="23" t="s">
        <v>69</v>
      </c>
      <c r="D41" s="28">
        <f>'Jan - Sept Rates'!S41</f>
        <v>2536</v>
      </c>
      <c r="E41" s="28">
        <f>'Oct - Dec Rates'!S41</f>
        <v>2737</v>
      </c>
      <c r="F41" s="30" t="s">
        <v>33</v>
      </c>
      <c r="G41" s="22" t="s">
        <v>33</v>
      </c>
      <c r="H41" s="22" t="s">
        <v>33</v>
      </c>
      <c r="I41" s="22" t="s">
        <v>33</v>
      </c>
    </row>
    <row r="42" spans="2:9" x14ac:dyDescent="0.3">
      <c r="B42" s="173"/>
      <c r="C42" s="23" t="s">
        <v>64</v>
      </c>
      <c r="D42" s="28">
        <f>'Jan - Sept Rates'!S42</f>
        <v>1005</v>
      </c>
      <c r="E42" s="28">
        <f>'Oct - Dec Rates'!S42</f>
        <v>1084</v>
      </c>
      <c r="F42" s="30" t="s">
        <v>33</v>
      </c>
      <c r="G42" s="22" t="s">
        <v>33</v>
      </c>
      <c r="H42" s="22" t="s">
        <v>33</v>
      </c>
      <c r="I42" s="22" t="s">
        <v>33</v>
      </c>
    </row>
    <row r="43" spans="2:9" x14ac:dyDescent="0.3">
      <c r="B43" s="173"/>
      <c r="C43" s="23" t="s">
        <v>70</v>
      </c>
      <c r="D43" s="28">
        <f>'Jan - Sept Rates'!S43</f>
        <v>1253</v>
      </c>
      <c r="E43" s="28">
        <f>'Oct - Dec Rates'!S43</f>
        <v>1352</v>
      </c>
      <c r="F43" s="30"/>
      <c r="G43" s="22"/>
      <c r="H43" s="22"/>
      <c r="I43" s="22"/>
    </row>
    <row r="44" spans="2:9" x14ac:dyDescent="0.3">
      <c r="B44" s="174"/>
      <c r="C44" s="23" t="s">
        <v>71</v>
      </c>
      <c r="D44" s="28">
        <f>'Jan - Sept Rates'!S44</f>
        <v>1916</v>
      </c>
      <c r="E44" s="28">
        <f>'Oct - Dec Rates'!S44</f>
        <v>2068</v>
      </c>
      <c r="F44" s="30" t="s">
        <v>33</v>
      </c>
      <c r="G44" s="22" t="s">
        <v>33</v>
      </c>
      <c r="H44" s="22" t="s">
        <v>33</v>
      </c>
      <c r="I44" s="22" t="s">
        <v>33</v>
      </c>
    </row>
    <row r="45" spans="2:9" x14ac:dyDescent="0.3">
      <c r="B45" s="81"/>
      <c r="C45" s="82"/>
      <c r="D45" s="82"/>
      <c r="E45" s="82"/>
      <c r="F45" s="82"/>
      <c r="G45" s="82"/>
      <c r="H45" s="82"/>
      <c r="I45" s="83"/>
    </row>
    <row r="46" spans="2:9" x14ac:dyDescent="0.3">
      <c r="B46" s="84"/>
    </row>
    <row r="47" spans="2:9" x14ac:dyDescent="0.3">
      <c r="B47" s="85"/>
      <c r="C47" s="85"/>
    </row>
    <row r="48" spans="2:9" x14ac:dyDescent="0.3">
      <c r="B48" s="85"/>
      <c r="C48" s="90" t="s">
        <v>43</v>
      </c>
      <c r="D48" s="92"/>
      <c r="E48" s="93"/>
      <c r="F48" s="94"/>
    </row>
    <row r="49" spans="2:6" ht="26.4" x14ac:dyDescent="0.3">
      <c r="B49" s="85"/>
      <c r="C49" s="92"/>
      <c r="D49" s="95" t="s">
        <v>55</v>
      </c>
      <c r="E49" s="95" t="s">
        <v>56</v>
      </c>
      <c r="F49" s="95" t="s">
        <v>57</v>
      </c>
    </row>
    <row r="50" spans="2:6" x14ac:dyDescent="0.3">
      <c r="B50" s="85"/>
      <c r="C50" s="98" t="s">
        <v>27</v>
      </c>
      <c r="D50" s="99">
        <v>305</v>
      </c>
      <c r="E50" s="99">
        <v>370</v>
      </c>
      <c r="F50" s="99">
        <v>430</v>
      </c>
    </row>
    <row r="51" spans="2:6" x14ac:dyDescent="0.3">
      <c r="B51" s="85"/>
      <c r="C51" s="98" t="s">
        <v>28</v>
      </c>
      <c r="D51" s="100">
        <v>65</v>
      </c>
      <c r="E51" s="100">
        <v>82</v>
      </c>
      <c r="F51" s="100">
        <v>98</v>
      </c>
    </row>
    <row r="52" spans="2:6" x14ac:dyDescent="0.3">
      <c r="B52" s="85"/>
      <c r="C52" s="98" t="s">
        <v>50</v>
      </c>
      <c r="D52" s="100">
        <v>335</v>
      </c>
      <c r="E52" s="100">
        <v>410</v>
      </c>
      <c r="F52" s="100">
        <v>455</v>
      </c>
    </row>
    <row r="53" spans="2:6" x14ac:dyDescent="0.3">
      <c r="B53" s="85"/>
    </row>
    <row r="54" spans="2:6" x14ac:dyDescent="0.3">
      <c r="D54" s="95" t="s">
        <v>55</v>
      </c>
      <c r="E54" s="95" t="s">
        <v>72</v>
      </c>
    </row>
    <row r="55" spans="2:6" x14ac:dyDescent="0.3">
      <c r="C55" s="98" t="s">
        <v>60</v>
      </c>
      <c r="D55" s="99">
        <v>99</v>
      </c>
      <c r="E55" s="99">
        <v>59</v>
      </c>
    </row>
    <row r="56" spans="2:6" x14ac:dyDescent="0.3">
      <c r="E56" s="84"/>
    </row>
  </sheetData>
  <sheetProtection algorithmName="SHA-512" hashValue="YguX3y4DG41p3IPmbySzEbIfeT2nccDwMwzYq6WY8ORFcKv+ThNOmTsdBbNEJdIQ1J5CP8csSmXoKRb5XdjnEg==" saltValue="lcMSRWXlR+S1422npLFBJQ==" spinCount="100000" sheet="1" objects="1" scenarios="1"/>
  <mergeCells count="16">
    <mergeCell ref="B36:B44"/>
    <mergeCell ref="B27:B28"/>
    <mergeCell ref="B30:B34"/>
    <mergeCell ref="B21:B25"/>
    <mergeCell ref="E7:E9"/>
    <mergeCell ref="F1:I1"/>
    <mergeCell ref="F3:I5"/>
    <mergeCell ref="I7:I9"/>
    <mergeCell ref="B12:B16"/>
    <mergeCell ref="B18:B19"/>
    <mergeCell ref="F7:F9"/>
    <mergeCell ref="G7:G9"/>
    <mergeCell ref="H7:H9"/>
    <mergeCell ref="B7:B9"/>
    <mergeCell ref="C7:C9"/>
    <mergeCell ref="D7:D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60"/>
  <sheetViews>
    <sheetView showGridLines="0" zoomScale="85" zoomScaleNormal="85" zoomScaleSheetLayoutView="100" workbookViewId="0">
      <pane xSplit="6" ySplit="9" topLeftCell="G10" activePane="bottomRight" state="frozen"/>
      <selection pane="topRight" activeCell="C1" sqref="C1"/>
      <selection pane="bottomLeft" activeCell="A4" sqref="A4"/>
      <selection pane="bottomRight" activeCell="V3" sqref="V3"/>
    </sheetView>
  </sheetViews>
  <sheetFormatPr defaultColWidth="9.109375" defaultRowHeight="13.2" x14ac:dyDescent="0.3"/>
  <cols>
    <col min="1" max="1" width="2.33203125" style="5" customWidth="1"/>
    <col min="2" max="3" width="4.44140625" style="1" customWidth="1"/>
    <col min="4" max="4" width="4.88671875" style="1" customWidth="1"/>
    <col min="5" max="5" width="17.5546875" style="8" customWidth="1"/>
    <col min="6" max="6" width="26.77734375" style="5" bestFit="1" customWidth="1"/>
    <col min="7" max="9" width="6.33203125" style="1" bestFit="1" customWidth="1"/>
    <col min="10" max="11" width="6.33203125" style="5" bestFit="1" customWidth="1"/>
    <col min="12" max="12" width="4.88671875" style="5" bestFit="1" customWidth="1"/>
    <col min="13" max="15" width="6.33203125" style="5" bestFit="1" customWidth="1"/>
    <col min="16" max="17" width="7.33203125" style="5" bestFit="1" customWidth="1"/>
    <col min="18" max="18" width="6.33203125" style="5" bestFit="1" customWidth="1"/>
    <col min="19" max="19" width="18.5546875" style="5" bestFit="1" customWidth="1"/>
    <col min="20" max="20" width="7.6640625" style="4" bestFit="1" customWidth="1"/>
    <col min="21" max="21" width="7.33203125" style="5" bestFit="1" customWidth="1"/>
    <col min="22" max="22" width="15.5546875" style="113" bestFit="1" customWidth="1"/>
    <col min="23" max="23" width="12" style="5" bestFit="1" customWidth="1"/>
    <col min="24" max="24" width="17.109375" style="5" bestFit="1" customWidth="1"/>
    <col min="25" max="25" width="7.33203125" style="5" bestFit="1" customWidth="1"/>
    <col min="26" max="26" width="11.6640625" style="5" bestFit="1" customWidth="1"/>
    <col min="27" max="27" width="9.109375" style="5" bestFit="1" customWidth="1"/>
    <col min="28" max="28" width="16.6640625" style="5" bestFit="1" customWidth="1"/>
    <col min="29" max="29" width="6" style="5" bestFit="1" customWidth="1"/>
    <col min="30" max="30" width="6" style="5" customWidth="1"/>
    <col min="31" max="31" width="11.109375" style="5" customWidth="1"/>
    <col min="32" max="32" width="9.109375" style="5"/>
    <col min="33" max="33" width="11.44140625" style="5" customWidth="1"/>
    <col min="34" max="34" width="18.5546875" style="5" customWidth="1"/>
    <col min="35" max="35" width="9.33203125" style="5" customWidth="1"/>
    <col min="36" max="16384" width="9.109375" style="5"/>
  </cols>
  <sheetData>
    <row r="1" spans="2:41" ht="14.4" customHeight="1" x14ac:dyDescent="0.3">
      <c r="S1" s="106" t="s">
        <v>61</v>
      </c>
      <c r="T1" s="106"/>
      <c r="U1" s="106"/>
      <c r="V1" s="106"/>
      <c r="W1" s="18"/>
      <c r="X1" s="213"/>
      <c r="Y1" s="214"/>
      <c r="Z1" s="214"/>
      <c r="AA1" s="214"/>
      <c r="AB1" s="215"/>
    </row>
    <row r="2" spans="2:41" ht="20.25" customHeight="1" x14ac:dyDescent="0.3">
      <c r="E2" s="2"/>
      <c r="F2" s="17"/>
      <c r="G2" s="17"/>
      <c r="H2" s="17"/>
      <c r="J2" s="3"/>
      <c r="K2" s="3"/>
      <c r="L2" s="3"/>
      <c r="M2" s="3"/>
      <c r="N2" s="3"/>
      <c r="O2" s="3"/>
      <c r="P2" s="3"/>
      <c r="Q2" s="3"/>
      <c r="R2" s="3"/>
      <c r="S2" s="19"/>
      <c r="T2" s="18"/>
      <c r="U2" s="18"/>
      <c r="V2" s="20"/>
      <c r="W2" s="18"/>
      <c r="X2" s="18"/>
      <c r="Y2" s="18"/>
      <c r="Z2" s="18"/>
      <c r="AA2" s="18"/>
      <c r="AB2" s="18"/>
    </row>
    <row r="3" spans="2:41" ht="15" customHeight="1" x14ac:dyDescent="0.3">
      <c r="E3" s="6"/>
      <c r="F3" s="4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106" t="s">
        <v>54</v>
      </c>
      <c r="T3" s="107"/>
      <c r="U3" s="107"/>
      <c r="V3" s="151">
        <f>IF('Jan - Dec Rates'!E3-3&lt;0,0,'Jan - Dec Rates'!E3-3)</f>
        <v>9</v>
      </c>
      <c r="W3" s="108"/>
      <c r="X3" s="108"/>
      <c r="Y3" s="18"/>
      <c r="Z3" s="18"/>
      <c r="AA3" s="18"/>
      <c r="AB3" s="18"/>
    </row>
    <row r="4" spans="2:41" ht="15" customHeight="1" x14ac:dyDescent="0.3">
      <c r="J4" s="3"/>
      <c r="K4" s="3"/>
      <c r="L4" s="3"/>
      <c r="M4" s="3"/>
      <c r="N4" s="3"/>
      <c r="O4" s="3"/>
      <c r="P4" s="3"/>
      <c r="Q4" s="3"/>
      <c r="R4" s="3"/>
      <c r="S4" s="106" t="s">
        <v>53</v>
      </c>
      <c r="T4" s="109"/>
      <c r="U4" s="109"/>
      <c r="V4" s="151">
        <f>'Jan - Dec Rates'!E4</f>
        <v>1</v>
      </c>
      <c r="W4" s="109"/>
      <c r="X4" s="18"/>
      <c r="Y4" s="18"/>
      <c r="Z4" s="18"/>
      <c r="AA4" s="18"/>
      <c r="AB4" s="18"/>
    </row>
    <row r="5" spans="2:41" ht="15" customHeight="1" x14ac:dyDescent="0.3">
      <c r="J5" s="3"/>
      <c r="K5" s="3"/>
      <c r="L5" s="3"/>
      <c r="M5" s="3"/>
      <c r="N5" s="3"/>
      <c r="O5" s="3"/>
      <c r="P5" s="3"/>
      <c r="Q5" s="3"/>
      <c r="R5" s="3"/>
      <c r="S5" s="106" t="s">
        <v>52</v>
      </c>
      <c r="T5" s="109"/>
      <c r="U5" s="109"/>
      <c r="V5" s="151">
        <f>'Jan - Dec Rates'!E5</f>
        <v>0</v>
      </c>
      <c r="W5" s="109"/>
      <c r="X5" s="18"/>
      <c r="Y5" s="18"/>
      <c r="Z5" s="18"/>
      <c r="AA5" s="18"/>
      <c r="AB5" s="18"/>
    </row>
    <row r="6" spans="2:41" ht="15" customHeight="1" x14ac:dyDescent="0.3">
      <c r="J6" s="3"/>
      <c r="K6" s="3"/>
      <c r="L6" s="3"/>
      <c r="M6" s="3"/>
      <c r="N6" s="3"/>
      <c r="O6" s="3"/>
      <c r="P6" s="3"/>
      <c r="Q6" s="3"/>
      <c r="R6" s="3"/>
      <c r="S6" s="106" t="s">
        <v>38</v>
      </c>
      <c r="T6" s="109"/>
      <c r="U6" s="109"/>
      <c r="V6" s="151">
        <f>'Jan - Dec Rates'!E6</f>
        <v>0</v>
      </c>
      <c r="W6" s="109"/>
      <c r="X6" s="18"/>
      <c r="Y6" s="18"/>
      <c r="Z6" s="18"/>
      <c r="AA6" s="18"/>
      <c r="AB6" s="18"/>
    </row>
    <row r="7" spans="2:41" s="10" customFormat="1" ht="15" customHeight="1" x14ac:dyDescent="0.3">
      <c r="B7" s="1"/>
      <c r="C7" s="1"/>
      <c r="D7" s="1"/>
      <c r="E7" s="185" t="s">
        <v>25</v>
      </c>
      <c r="F7" s="185" t="s">
        <v>26</v>
      </c>
      <c r="G7" s="212" t="s">
        <v>22</v>
      </c>
      <c r="H7" s="212"/>
      <c r="I7" s="212"/>
      <c r="J7" s="212" t="s">
        <v>23</v>
      </c>
      <c r="K7" s="212"/>
      <c r="L7" s="212"/>
      <c r="M7" s="212" t="s">
        <v>24</v>
      </c>
      <c r="N7" s="212"/>
      <c r="O7" s="212"/>
      <c r="P7" s="212" t="s">
        <v>41</v>
      </c>
      <c r="Q7" s="212"/>
      <c r="R7" s="212"/>
      <c r="S7" s="209" t="s">
        <v>51</v>
      </c>
      <c r="T7" s="208" t="s">
        <v>31</v>
      </c>
      <c r="U7" s="208" t="s">
        <v>30</v>
      </c>
      <c r="V7" s="209" t="s">
        <v>32</v>
      </c>
      <c r="W7" s="208" t="s">
        <v>35</v>
      </c>
      <c r="X7" s="209" t="s">
        <v>36</v>
      </c>
      <c r="Y7" s="208" t="s">
        <v>34</v>
      </c>
      <c r="Z7" s="209" t="s">
        <v>37</v>
      </c>
      <c r="AA7" s="208" t="s">
        <v>47</v>
      </c>
      <c r="AB7" s="209" t="s">
        <v>46</v>
      </c>
      <c r="AC7" s="149"/>
      <c r="AK7" s="5"/>
      <c r="AL7" s="5"/>
      <c r="AM7" s="5"/>
      <c r="AN7" s="5"/>
      <c r="AO7" s="5"/>
    </row>
    <row r="8" spans="2:41" s="10" customFormat="1" ht="15" customHeight="1" x14ac:dyDescent="0.3">
      <c r="B8" s="1"/>
      <c r="C8" s="1"/>
      <c r="D8" s="1"/>
      <c r="E8" s="186"/>
      <c r="F8" s="186"/>
      <c r="G8" s="150" t="s">
        <v>44</v>
      </c>
      <c r="H8" s="150" t="s">
        <v>21</v>
      </c>
      <c r="I8" s="150" t="s">
        <v>38</v>
      </c>
      <c r="J8" s="150" t="s">
        <v>44</v>
      </c>
      <c r="K8" s="150" t="s">
        <v>21</v>
      </c>
      <c r="L8" s="150" t="s">
        <v>38</v>
      </c>
      <c r="M8" s="150" t="s">
        <v>44</v>
      </c>
      <c r="N8" s="150" t="s">
        <v>21</v>
      </c>
      <c r="O8" s="150" t="s">
        <v>38</v>
      </c>
      <c r="P8" s="150" t="s">
        <v>44</v>
      </c>
      <c r="Q8" s="150" t="s">
        <v>21</v>
      </c>
      <c r="R8" s="150" t="s">
        <v>38</v>
      </c>
      <c r="S8" s="210"/>
      <c r="T8" s="208"/>
      <c r="U8" s="208"/>
      <c r="V8" s="210"/>
      <c r="W8" s="208"/>
      <c r="X8" s="210"/>
      <c r="Y8" s="208"/>
      <c r="Z8" s="210"/>
      <c r="AA8" s="208"/>
      <c r="AB8" s="210"/>
      <c r="AC8" s="149"/>
      <c r="AD8" s="4"/>
      <c r="AE8" s="4"/>
      <c r="AF8" s="4"/>
      <c r="AG8" s="4"/>
      <c r="AH8" s="4"/>
      <c r="AI8" s="4"/>
      <c r="AJ8" s="4"/>
      <c r="AK8" s="5"/>
      <c r="AL8" s="5"/>
      <c r="AM8" s="5"/>
      <c r="AN8" s="5"/>
      <c r="AO8" s="5"/>
    </row>
    <row r="9" spans="2:41" ht="5.25" customHeight="1" x14ac:dyDescent="0.3">
      <c r="E9" s="187"/>
      <c r="F9" s="187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211"/>
      <c r="T9" s="148"/>
      <c r="U9" s="125"/>
      <c r="V9" s="211"/>
      <c r="W9" s="125"/>
      <c r="X9" s="211"/>
      <c r="Y9" s="125"/>
      <c r="Z9" s="211"/>
      <c r="AA9" s="125"/>
      <c r="AB9" s="211"/>
    </row>
    <row r="10" spans="2:41" ht="15" customHeight="1" x14ac:dyDescent="0.3">
      <c r="E10" s="147" t="s">
        <v>0</v>
      </c>
      <c r="F10" s="126" t="s">
        <v>0</v>
      </c>
      <c r="G10" s="26">
        <v>5766</v>
      </c>
      <c r="H10" s="26">
        <v>5766</v>
      </c>
      <c r="I10" s="26">
        <v>1101</v>
      </c>
      <c r="J10" s="27">
        <v>1922</v>
      </c>
      <c r="K10" s="27">
        <v>1922</v>
      </c>
      <c r="L10" s="27">
        <v>367</v>
      </c>
      <c r="M10" s="27">
        <v>7688</v>
      </c>
      <c r="N10" s="27">
        <v>7688</v>
      </c>
      <c r="O10" s="27">
        <v>1468</v>
      </c>
      <c r="P10" s="27">
        <v>28380</v>
      </c>
      <c r="Q10" s="27">
        <v>28380</v>
      </c>
      <c r="R10" s="27">
        <v>5390</v>
      </c>
      <c r="S10" s="28">
        <f>SUMPRODUCT(M10:O10,$G$54:$I$54)</f>
        <v>7688</v>
      </c>
      <c r="T10" s="111">
        <f>SUMPRODUCT(J10:L10,$G$54:$I$54)</f>
        <v>1922</v>
      </c>
      <c r="U10" s="111">
        <f>T10*12</f>
        <v>23064</v>
      </c>
      <c r="V10" s="30">
        <f>V3*T10</f>
        <v>17298</v>
      </c>
      <c r="W10" s="111">
        <f>SUMPRODUCT(P10:R10,$G$54:$I$54)</f>
        <v>28380</v>
      </c>
      <c r="X10" s="111">
        <f>(W10/12)*$V$3</f>
        <v>21285</v>
      </c>
      <c r="Y10" s="111">
        <f>W10-U10</f>
        <v>5316</v>
      </c>
      <c r="Z10" s="111">
        <f>(Y10/12)*$V$3</f>
        <v>3987</v>
      </c>
      <c r="AA10" s="126" t="s">
        <v>39</v>
      </c>
      <c r="AB10" s="126" t="s">
        <v>39</v>
      </c>
      <c r="AC10" s="1"/>
      <c r="AE10" s="120"/>
    </row>
    <row r="11" spans="2:41" ht="4.95" customHeight="1" x14ac:dyDescent="0.3">
      <c r="E11" s="146"/>
      <c r="F11" s="145"/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6"/>
      <c r="U11" s="36"/>
      <c r="V11" s="37"/>
      <c r="W11" s="36"/>
      <c r="X11" s="36"/>
      <c r="Y11" s="36"/>
      <c r="Z11" s="36"/>
      <c r="AA11" s="144"/>
      <c r="AB11" s="144"/>
      <c r="AE11" s="120"/>
    </row>
    <row r="12" spans="2:41" ht="15" customHeight="1" x14ac:dyDescent="0.3">
      <c r="E12" s="188" t="s">
        <v>1</v>
      </c>
      <c r="F12" s="126" t="s">
        <v>2</v>
      </c>
      <c r="G12" s="26">
        <v>4732</v>
      </c>
      <c r="H12" s="26">
        <v>4475</v>
      </c>
      <c r="I12" s="26">
        <v>944</v>
      </c>
      <c r="J12" s="27">
        <v>1577</v>
      </c>
      <c r="K12" s="27">
        <v>1491</v>
      </c>
      <c r="L12" s="27">
        <v>314</v>
      </c>
      <c r="M12" s="27">
        <v>6309</v>
      </c>
      <c r="N12" s="27">
        <v>5966</v>
      </c>
      <c r="O12" s="27">
        <v>1258</v>
      </c>
      <c r="P12" s="27">
        <v>23420</v>
      </c>
      <c r="Q12" s="27">
        <v>23420</v>
      </c>
      <c r="R12" s="27">
        <v>4470</v>
      </c>
      <c r="S12" s="28">
        <f>SUMPRODUCT(M12:O12,$G$54:$I$54)</f>
        <v>6309</v>
      </c>
      <c r="T12" s="111">
        <f>SUMPRODUCT(J12:L12,$G$54:$I$54)</f>
        <v>1577</v>
      </c>
      <c r="U12" s="111">
        <f>T12*12</f>
        <v>18924</v>
      </c>
      <c r="V12" s="30">
        <f>V3*T12</f>
        <v>14193</v>
      </c>
      <c r="W12" s="111">
        <f>SUMPRODUCT(P12:R12,$G$54:$I$54)</f>
        <v>23420</v>
      </c>
      <c r="X12" s="111">
        <f>(W12/12)*$V$3</f>
        <v>17565</v>
      </c>
      <c r="Y12" s="111">
        <f>W12-U12</f>
        <v>4496</v>
      </c>
      <c r="Z12" s="111">
        <f>(Y12/12)*$V$3</f>
        <v>3372</v>
      </c>
      <c r="AA12" s="126" t="s">
        <v>39</v>
      </c>
      <c r="AB12" s="126" t="s">
        <v>39</v>
      </c>
      <c r="AC12" s="1"/>
      <c r="AD12" s="10"/>
      <c r="AE12" s="120"/>
    </row>
    <row r="13" spans="2:41" ht="15" customHeight="1" x14ac:dyDescent="0.3">
      <c r="B13" s="121"/>
      <c r="C13" s="121"/>
      <c r="D13" s="121"/>
      <c r="E13" s="188"/>
      <c r="F13" s="126" t="s">
        <v>3</v>
      </c>
      <c r="G13" s="26">
        <v>4261</v>
      </c>
      <c r="H13" s="26">
        <v>4034</v>
      </c>
      <c r="I13" s="26">
        <v>849</v>
      </c>
      <c r="J13" s="27">
        <v>1420</v>
      </c>
      <c r="K13" s="27">
        <v>1344</v>
      </c>
      <c r="L13" s="27">
        <v>283</v>
      </c>
      <c r="M13" s="27">
        <v>5681</v>
      </c>
      <c r="N13" s="27">
        <v>5378</v>
      </c>
      <c r="O13" s="27">
        <v>1132</v>
      </c>
      <c r="P13" s="27">
        <v>23420</v>
      </c>
      <c r="Q13" s="27">
        <v>23420</v>
      </c>
      <c r="R13" s="27">
        <v>4470</v>
      </c>
      <c r="S13" s="28">
        <f>SUMPRODUCT(M13:O13,$G$54:$I$54)</f>
        <v>5681</v>
      </c>
      <c r="T13" s="111">
        <f>SUMPRODUCT(J13:L13,$G$54:$I$54)</f>
        <v>1420</v>
      </c>
      <c r="U13" s="111">
        <f>T13*12</f>
        <v>17040</v>
      </c>
      <c r="V13" s="30">
        <f>V3*T13</f>
        <v>12780</v>
      </c>
      <c r="W13" s="111">
        <f>SUMPRODUCT(P13:R13,$G$54:$I$54)</f>
        <v>23420</v>
      </c>
      <c r="X13" s="111">
        <f>(W13/12)*$V$3</f>
        <v>17565</v>
      </c>
      <c r="Y13" s="111">
        <f>W13-U13</f>
        <v>6380</v>
      </c>
      <c r="Z13" s="111">
        <f>(Y13/12)*$V$3</f>
        <v>4785</v>
      </c>
      <c r="AA13" s="126" t="s">
        <v>39</v>
      </c>
      <c r="AB13" s="126" t="s">
        <v>39</v>
      </c>
      <c r="AC13" s="1"/>
      <c r="AD13" s="10"/>
      <c r="AE13" s="120"/>
    </row>
    <row r="14" spans="2:41" ht="15" customHeight="1" x14ac:dyDescent="0.3">
      <c r="B14" s="121"/>
      <c r="C14" s="121"/>
      <c r="D14" s="121"/>
      <c r="E14" s="188"/>
      <c r="F14" s="126" t="s">
        <v>65</v>
      </c>
      <c r="G14" s="26">
        <v>4585</v>
      </c>
      <c r="H14" s="26">
        <v>4230</v>
      </c>
      <c r="I14" s="26">
        <v>1459</v>
      </c>
      <c r="J14" s="205" t="s">
        <v>49</v>
      </c>
      <c r="K14" s="205"/>
      <c r="L14" s="205"/>
      <c r="M14" s="27">
        <v>4585</v>
      </c>
      <c r="N14" s="27">
        <v>4230</v>
      </c>
      <c r="O14" s="27">
        <v>1459</v>
      </c>
      <c r="P14" s="27">
        <v>26820</v>
      </c>
      <c r="Q14" s="27">
        <v>26820</v>
      </c>
      <c r="R14" s="27">
        <v>910</v>
      </c>
      <c r="S14" s="28">
        <f>SUMPRODUCT(M14:O14,$G$54:$I$54)</f>
        <v>4585</v>
      </c>
      <c r="T14" s="111">
        <f>SUMPRODUCT(J14:L14,$G$54:$I$54)</f>
        <v>0</v>
      </c>
      <c r="U14" s="111">
        <f>T14*12</f>
        <v>0</v>
      </c>
      <c r="V14" s="30">
        <v>0</v>
      </c>
      <c r="W14" s="111">
        <f>SUMPRODUCT(P14:R14,$G$54:$I$54)</f>
        <v>26820</v>
      </c>
      <c r="X14" s="111">
        <f>(W14/12)*$V$3</f>
        <v>20115</v>
      </c>
      <c r="Y14" s="111">
        <f>W14-U14</f>
        <v>26820</v>
      </c>
      <c r="Z14" s="111">
        <f>(Y14/12)*$V$3</f>
        <v>20115</v>
      </c>
      <c r="AA14" s="126" t="s">
        <v>39</v>
      </c>
      <c r="AB14" s="126" t="s">
        <v>39</v>
      </c>
      <c r="AC14" s="1"/>
      <c r="AE14" s="120"/>
    </row>
    <row r="15" spans="2:41" ht="15" customHeight="1" x14ac:dyDescent="0.3">
      <c r="B15" s="121"/>
      <c r="C15" s="121"/>
      <c r="D15" s="121"/>
      <c r="E15" s="188"/>
      <c r="F15" s="126" t="s">
        <v>4</v>
      </c>
      <c r="G15" s="26">
        <v>4506</v>
      </c>
      <c r="H15" s="26">
        <v>4259</v>
      </c>
      <c r="I15" s="26">
        <v>909</v>
      </c>
      <c r="J15" s="27">
        <v>795</v>
      </c>
      <c r="K15" s="27">
        <v>751</v>
      </c>
      <c r="L15" s="27">
        <v>160</v>
      </c>
      <c r="M15" s="27">
        <v>5301</v>
      </c>
      <c r="N15" s="27">
        <v>5010</v>
      </c>
      <c r="O15" s="27">
        <v>1069</v>
      </c>
      <c r="P15" s="27">
        <v>23420</v>
      </c>
      <c r="Q15" s="27">
        <v>23420</v>
      </c>
      <c r="R15" s="27">
        <v>4470</v>
      </c>
      <c r="S15" s="28">
        <f>SUMPRODUCT(M15:O15,$G$54:$I$54)</f>
        <v>5301</v>
      </c>
      <c r="T15" s="111">
        <f>SUMPRODUCT(J15:L15,$G$54:$I$54)</f>
        <v>795</v>
      </c>
      <c r="U15" s="111">
        <f>T15*12</f>
        <v>9540</v>
      </c>
      <c r="V15" s="30">
        <f>V3*T15</f>
        <v>7155</v>
      </c>
      <c r="W15" s="111">
        <f>SUMPRODUCT(P15:R15,$G$54:$I$54)</f>
        <v>23420</v>
      </c>
      <c r="X15" s="111">
        <f>(W15/12)*$V$3</f>
        <v>17565</v>
      </c>
      <c r="Y15" s="111">
        <f>W15-U15</f>
        <v>13880</v>
      </c>
      <c r="Z15" s="111">
        <f>(Y15/12)*$V$3</f>
        <v>10410</v>
      </c>
      <c r="AA15" s="126" t="s">
        <v>39</v>
      </c>
      <c r="AB15" s="126" t="s">
        <v>39</v>
      </c>
      <c r="AC15" s="1"/>
      <c r="AE15" s="120"/>
    </row>
    <row r="16" spans="2:41" ht="15" customHeight="1" x14ac:dyDescent="0.3">
      <c r="B16" s="121"/>
      <c r="C16" s="121"/>
      <c r="D16" s="121"/>
      <c r="E16" s="188"/>
      <c r="F16" s="126" t="s">
        <v>5</v>
      </c>
      <c r="G16" s="26">
        <v>4059</v>
      </c>
      <c r="H16" s="26">
        <v>3834</v>
      </c>
      <c r="I16" s="26">
        <v>814</v>
      </c>
      <c r="J16" s="27">
        <v>716</v>
      </c>
      <c r="K16" s="27">
        <v>676</v>
      </c>
      <c r="L16" s="27">
        <v>143</v>
      </c>
      <c r="M16" s="27">
        <v>4775</v>
      </c>
      <c r="N16" s="27">
        <v>4510</v>
      </c>
      <c r="O16" s="27">
        <v>957</v>
      </c>
      <c r="P16" s="27">
        <v>23420</v>
      </c>
      <c r="Q16" s="27">
        <v>23420</v>
      </c>
      <c r="R16" s="27">
        <v>4470</v>
      </c>
      <c r="S16" s="28">
        <f>SUMPRODUCT(M16:O16,$G$54:$I$54)</f>
        <v>4775</v>
      </c>
      <c r="T16" s="111">
        <f>SUMPRODUCT(J16:L16,$G$54:$I$54)</f>
        <v>716</v>
      </c>
      <c r="U16" s="111">
        <f>T16*12</f>
        <v>8592</v>
      </c>
      <c r="V16" s="30">
        <f>V3*T16</f>
        <v>6444</v>
      </c>
      <c r="W16" s="111">
        <f>SUMPRODUCT(P16:R16,$G$54:$I$54)</f>
        <v>23420</v>
      </c>
      <c r="X16" s="111">
        <f>(W16/12)*$V$3</f>
        <v>17565</v>
      </c>
      <c r="Y16" s="111">
        <f>W16-U16</f>
        <v>14828</v>
      </c>
      <c r="Z16" s="111">
        <f>(Y16/12)*$V$3</f>
        <v>11121</v>
      </c>
      <c r="AA16" s="126" t="s">
        <v>39</v>
      </c>
      <c r="AB16" s="126" t="s">
        <v>39</v>
      </c>
      <c r="AC16" s="1"/>
      <c r="AE16" s="120"/>
    </row>
    <row r="17" spans="2:33" ht="5.25" customHeight="1" x14ac:dyDescent="0.3">
      <c r="B17" s="121"/>
      <c r="C17" s="121"/>
      <c r="D17" s="121"/>
      <c r="E17" s="143"/>
      <c r="F17" s="142"/>
      <c r="G17" s="42"/>
      <c r="H17" s="42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5"/>
      <c r="U17" s="45"/>
      <c r="V17" s="46"/>
      <c r="W17" s="45"/>
      <c r="X17" s="45"/>
      <c r="Y17" s="45"/>
      <c r="Z17" s="45"/>
      <c r="AA17" s="141"/>
      <c r="AB17" s="141"/>
      <c r="AE17" s="120"/>
    </row>
    <row r="18" spans="2:33" ht="15" customHeight="1" x14ac:dyDescent="0.3">
      <c r="B18" s="121"/>
      <c r="C18" s="121"/>
      <c r="D18" s="121"/>
      <c r="E18" s="189" t="s">
        <v>6</v>
      </c>
      <c r="F18" s="126" t="s">
        <v>7</v>
      </c>
      <c r="G18" s="26">
        <v>3031</v>
      </c>
      <c r="H18" s="26">
        <v>2390</v>
      </c>
      <c r="I18" s="26">
        <v>1213</v>
      </c>
      <c r="J18" s="26">
        <v>1010</v>
      </c>
      <c r="K18" s="26">
        <v>796</v>
      </c>
      <c r="L18" s="26">
        <v>404</v>
      </c>
      <c r="M18" s="26">
        <v>4041</v>
      </c>
      <c r="N18" s="26">
        <v>3186</v>
      </c>
      <c r="O18" s="26">
        <v>1617</v>
      </c>
      <c r="P18" s="27">
        <v>18940</v>
      </c>
      <c r="Q18" s="27">
        <v>14240</v>
      </c>
      <c r="R18" s="27">
        <v>6310</v>
      </c>
      <c r="S18" s="28">
        <f>SUMPRODUCT(M18:O18,$G$54:$I$54)</f>
        <v>4041</v>
      </c>
      <c r="T18" s="111">
        <f>SUMPRODUCT(J18:L18,$G$54:$I$54)</f>
        <v>1010</v>
      </c>
      <c r="U18" s="111">
        <f>T18*12</f>
        <v>12120</v>
      </c>
      <c r="V18" s="30">
        <f>V3*T18</f>
        <v>9090</v>
      </c>
      <c r="W18" s="111">
        <f>SUMPRODUCT(P18:R18,$G$54:$I$54)</f>
        <v>18940</v>
      </c>
      <c r="X18" s="111">
        <f>(W18/12)*$V$3</f>
        <v>14205</v>
      </c>
      <c r="Y18" s="111">
        <f>W18-U18</f>
        <v>6820</v>
      </c>
      <c r="Z18" s="111">
        <f>(Y18/12)*$V$3</f>
        <v>5115</v>
      </c>
      <c r="AA18" s="140">
        <f>SUMPRODUCT($G$48:$I$48,$G$54:$I$54)</f>
        <v>16030</v>
      </c>
      <c r="AB18" s="152">
        <f>(AA18/12)*$V$3</f>
        <v>12022.5</v>
      </c>
      <c r="AC18" s="139"/>
      <c r="AE18" s="120"/>
    </row>
    <row r="19" spans="2:33" ht="15" customHeight="1" x14ac:dyDescent="0.3">
      <c r="B19" s="121"/>
      <c r="C19" s="121"/>
      <c r="D19" s="121"/>
      <c r="E19" s="189"/>
      <c r="F19" s="126" t="s">
        <v>8</v>
      </c>
      <c r="G19" s="26">
        <v>2952</v>
      </c>
      <c r="H19" s="26">
        <v>2322</v>
      </c>
      <c r="I19" s="26">
        <v>1180</v>
      </c>
      <c r="J19" s="26">
        <v>520</v>
      </c>
      <c r="K19" s="26">
        <v>409</v>
      </c>
      <c r="L19" s="26">
        <v>208</v>
      </c>
      <c r="M19" s="26">
        <v>3472</v>
      </c>
      <c r="N19" s="26">
        <v>2731</v>
      </c>
      <c r="O19" s="26">
        <v>1388</v>
      </c>
      <c r="P19" s="27">
        <v>18940</v>
      </c>
      <c r="Q19" s="27">
        <v>14240</v>
      </c>
      <c r="R19" s="27">
        <v>6310</v>
      </c>
      <c r="S19" s="28">
        <f>SUMPRODUCT(M19:O19,$G$54:$I$54)</f>
        <v>3472</v>
      </c>
      <c r="T19" s="111">
        <f>SUMPRODUCT(J19:L19,$G$54:$I$54)</f>
        <v>520</v>
      </c>
      <c r="U19" s="111">
        <f>T19*12</f>
        <v>6240</v>
      </c>
      <c r="V19" s="30">
        <f>V3*T19</f>
        <v>4680</v>
      </c>
      <c r="W19" s="111">
        <f>SUMPRODUCT(P19:R19,$G$54:$I$54)</f>
        <v>18940</v>
      </c>
      <c r="X19" s="111">
        <f>(W19/12)*$V$3</f>
        <v>14205</v>
      </c>
      <c r="Y19" s="111">
        <f>W19-U19</f>
        <v>12700</v>
      </c>
      <c r="Z19" s="111">
        <f>(Y19/12)*$V$3</f>
        <v>9525</v>
      </c>
      <c r="AA19" s="140">
        <f>SUMPRODUCT($G$48:$I$48,$G$54:$I$54)</f>
        <v>16030</v>
      </c>
      <c r="AB19" s="152">
        <f>(AA19/12)*$V$3</f>
        <v>12022.5</v>
      </c>
      <c r="AC19" s="139"/>
      <c r="AE19" s="120"/>
      <c r="AG19" s="6"/>
    </row>
    <row r="20" spans="2:33" ht="5.25" customHeight="1" x14ac:dyDescent="0.3">
      <c r="B20" s="121"/>
      <c r="C20" s="121"/>
      <c r="D20" s="121"/>
      <c r="E20" s="138"/>
      <c r="F20" s="137"/>
      <c r="G20" s="51"/>
      <c r="H20" s="51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3"/>
      <c r="T20" s="54"/>
      <c r="U20" s="54"/>
      <c r="V20" s="55"/>
      <c r="W20" s="54"/>
      <c r="X20" s="54"/>
      <c r="Y20" s="54"/>
      <c r="Z20" s="54"/>
      <c r="AA20" s="136"/>
      <c r="AB20" s="136"/>
      <c r="AE20" s="120"/>
      <c r="AG20" s="6"/>
    </row>
    <row r="21" spans="2:33" ht="15" customHeight="1" x14ac:dyDescent="0.3">
      <c r="B21" s="121"/>
      <c r="C21" s="121"/>
      <c r="D21" s="121"/>
      <c r="E21" s="190" t="s">
        <v>9</v>
      </c>
      <c r="F21" s="126" t="s">
        <v>10</v>
      </c>
      <c r="G21" s="26">
        <v>2614</v>
      </c>
      <c r="H21" s="26">
        <v>2063</v>
      </c>
      <c r="I21" s="26">
        <v>1048</v>
      </c>
      <c r="J21" s="26">
        <v>871</v>
      </c>
      <c r="K21" s="26">
        <v>687</v>
      </c>
      <c r="L21" s="26">
        <v>349</v>
      </c>
      <c r="M21" s="26">
        <v>3485</v>
      </c>
      <c r="N21" s="26">
        <v>2750</v>
      </c>
      <c r="O21" s="26">
        <v>1397</v>
      </c>
      <c r="P21" s="205" t="s">
        <v>42</v>
      </c>
      <c r="Q21" s="205"/>
      <c r="R21" s="205"/>
      <c r="S21" s="28">
        <f>SUMPRODUCT(M21:O21,$G$54:$I$54)</f>
        <v>3485</v>
      </c>
      <c r="T21" s="111">
        <f>SUMPRODUCT(J21:L21,$G$54:$I$54)</f>
        <v>871</v>
      </c>
      <c r="U21" s="111">
        <f>T21*12</f>
        <v>10452</v>
      </c>
      <c r="V21" s="30">
        <f>V3*T21</f>
        <v>7839</v>
      </c>
      <c r="W21" s="111">
        <f>SUMPRODUCT(P21:R21,$G$54:$I$54)/2</f>
        <v>0</v>
      </c>
      <c r="X21" s="111" t="s">
        <v>33</v>
      </c>
      <c r="Y21" s="111"/>
      <c r="Z21" s="111" t="s">
        <v>33</v>
      </c>
      <c r="AA21" s="125" t="s">
        <v>33</v>
      </c>
      <c r="AB21" s="125" t="s">
        <v>33</v>
      </c>
      <c r="AC21" s="1"/>
      <c r="AE21" s="120"/>
      <c r="AG21" s="6"/>
    </row>
    <row r="22" spans="2:33" ht="15" customHeight="1" x14ac:dyDescent="0.3">
      <c r="B22" s="121"/>
      <c r="C22" s="121"/>
      <c r="D22" s="121"/>
      <c r="E22" s="190"/>
      <c r="F22" s="126" t="s">
        <v>11</v>
      </c>
      <c r="G22" s="26">
        <v>2088</v>
      </c>
      <c r="H22" s="26">
        <v>1650</v>
      </c>
      <c r="I22" s="26">
        <v>839</v>
      </c>
      <c r="J22" s="26">
        <v>696</v>
      </c>
      <c r="K22" s="26">
        <v>550</v>
      </c>
      <c r="L22" s="26">
        <v>279</v>
      </c>
      <c r="M22" s="26">
        <v>2784</v>
      </c>
      <c r="N22" s="26">
        <v>2200</v>
      </c>
      <c r="O22" s="26">
        <v>1118</v>
      </c>
      <c r="P22" s="205"/>
      <c r="Q22" s="205"/>
      <c r="R22" s="205"/>
      <c r="S22" s="28">
        <f>SUMPRODUCT(M22:O22,$G$54:$I$54)</f>
        <v>2784</v>
      </c>
      <c r="T22" s="111">
        <f>SUMPRODUCT(J22:L22,$G$54:$I$54)</f>
        <v>696</v>
      </c>
      <c r="U22" s="111">
        <f>T22*12</f>
        <v>8352</v>
      </c>
      <c r="V22" s="30">
        <f>V3*T22</f>
        <v>6264</v>
      </c>
      <c r="W22" s="111">
        <f>SUMPRODUCT(P22:R22,$G$54:$I$54)/2</f>
        <v>0</v>
      </c>
      <c r="X22" s="111" t="s">
        <v>33</v>
      </c>
      <c r="Y22" s="111"/>
      <c r="Z22" s="111" t="s">
        <v>33</v>
      </c>
      <c r="AA22" s="125" t="s">
        <v>33</v>
      </c>
      <c r="AB22" s="125" t="s">
        <v>33</v>
      </c>
      <c r="AC22" s="1"/>
      <c r="AE22" s="120"/>
      <c r="AG22" s="6"/>
    </row>
    <row r="23" spans="2:33" ht="15" customHeight="1" x14ac:dyDescent="0.3">
      <c r="B23" s="121"/>
      <c r="C23" s="121"/>
      <c r="D23" s="121"/>
      <c r="E23" s="190"/>
      <c r="F23" s="126" t="s">
        <v>40</v>
      </c>
      <c r="G23" s="26">
        <v>2355</v>
      </c>
      <c r="H23" s="26">
        <v>1767</v>
      </c>
      <c r="I23" s="26">
        <v>944</v>
      </c>
      <c r="J23" s="26">
        <v>415</v>
      </c>
      <c r="K23" s="26">
        <v>311</v>
      </c>
      <c r="L23" s="26">
        <v>166</v>
      </c>
      <c r="M23" s="26">
        <v>2770</v>
      </c>
      <c r="N23" s="26">
        <v>2078</v>
      </c>
      <c r="O23" s="26">
        <v>1110</v>
      </c>
      <c r="P23" s="205"/>
      <c r="Q23" s="205"/>
      <c r="R23" s="205"/>
      <c r="S23" s="28">
        <f>SUMPRODUCT(M23:O23,$G$54:$I$54)</f>
        <v>2770</v>
      </c>
      <c r="T23" s="111">
        <f>SUMPRODUCT(J23:L23,$G$54:$I$54)</f>
        <v>415</v>
      </c>
      <c r="U23" s="111">
        <f>T23*12</f>
        <v>4980</v>
      </c>
      <c r="V23" s="30">
        <f>V3*T23</f>
        <v>3735</v>
      </c>
      <c r="W23" s="111">
        <f>SUMPRODUCT(P23:R23,$G$54:$I$54)/2</f>
        <v>0</v>
      </c>
      <c r="X23" s="111" t="s">
        <v>33</v>
      </c>
      <c r="Y23" s="111"/>
      <c r="Z23" s="111" t="s">
        <v>33</v>
      </c>
      <c r="AA23" s="125" t="s">
        <v>33</v>
      </c>
      <c r="AB23" s="125" t="s">
        <v>33</v>
      </c>
      <c r="AC23" s="1"/>
      <c r="AE23" s="120"/>
      <c r="AG23" s="6"/>
    </row>
    <row r="24" spans="2:33" ht="15" customHeight="1" x14ac:dyDescent="0.3">
      <c r="B24" s="121"/>
      <c r="C24" s="121"/>
      <c r="D24" s="121"/>
      <c r="E24" s="190"/>
      <c r="F24" s="126" t="s">
        <v>12</v>
      </c>
      <c r="G24" s="26">
        <v>1878</v>
      </c>
      <c r="H24" s="26">
        <v>1418</v>
      </c>
      <c r="I24" s="26">
        <v>754</v>
      </c>
      <c r="J24" s="26">
        <v>331</v>
      </c>
      <c r="K24" s="26">
        <v>250</v>
      </c>
      <c r="L24" s="26">
        <v>133</v>
      </c>
      <c r="M24" s="26">
        <v>2209</v>
      </c>
      <c r="N24" s="26">
        <v>1668</v>
      </c>
      <c r="O24" s="26">
        <v>887</v>
      </c>
      <c r="P24" s="205"/>
      <c r="Q24" s="205"/>
      <c r="R24" s="205"/>
      <c r="S24" s="28">
        <f>SUMPRODUCT(M24:O24,$G$54:$I$54)</f>
        <v>2209</v>
      </c>
      <c r="T24" s="111">
        <f>SUMPRODUCT(J24:L24,$G$54:$I$54)</f>
        <v>331</v>
      </c>
      <c r="U24" s="111">
        <f>T24*12</f>
        <v>3972</v>
      </c>
      <c r="V24" s="30">
        <f>V3*T24</f>
        <v>2979</v>
      </c>
      <c r="W24" s="111">
        <f>SUMPRODUCT(P24:R24,$G$54:$I$54)/2</f>
        <v>0</v>
      </c>
      <c r="X24" s="111" t="s">
        <v>33</v>
      </c>
      <c r="Y24" s="111"/>
      <c r="Z24" s="111" t="s">
        <v>33</v>
      </c>
      <c r="AA24" s="125" t="s">
        <v>33</v>
      </c>
      <c r="AB24" s="125" t="s">
        <v>33</v>
      </c>
      <c r="AC24" s="1"/>
      <c r="AE24" s="120"/>
      <c r="AG24" s="6"/>
    </row>
    <row r="25" spans="2:33" ht="15" customHeight="1" x14ac:dyDescent="0.3">
      <c r="B25" s="121"/>
      <c r="C25" s="121"/>
      <c r="D25" s="121"/>
      <c r="E25" s="190"/>
      <c r="F25" s="126" t="s">
        <v>13</v>
      </c>
      <c r="G25" s="26">
        <v>2211</v>
      </c>
      <c r="H25" s="26">
        <v>1663</v>
      </c>
      <c r="I25" s="26">
        <v>893</v>
      </c>
      <c r="J25" s="26">
        <v>552</v>
      </c>
      <c r="K25" s="26">
        <v>415</v>
      </c>
      <c r="L25" s="26">
        <v>223</v>
      </c>
      <c r="M25" s="26">
        <v>2763</v>
      </c>
      <c r="N25" s="26">
        <v>2078</v>
      </c>
      <c r="O25" s="26">
        <v>1116</v>
      </c>
      <c r="P25" s="205"/>
      <c r="Q25" s="205"/>
      <c r="R25" s="205"/>
      <c r="S25" s="28">
        <f>SUMPRODUCT(M25:O25,$G$54:$I$54)</f>
        <v>2763</v>
      </c>
      <c r="T25" s="111">
        <f>SUMPRODUCT(J25:L25,$G$54:$I$54)</f>
        <v>552</v>
      </c>
      <c r="U25" s="111">
        <f>T25*12</f>
        <v>6624</v>
      </c>
      <c r="V25" s="30">
        <f>V3*T25</f>
        <v>4968</v>
      </c>
      <c r="W25" s="111">
        <f>SUMPRODUCT(P25:R25,$G$54:$I$54)/2</f>
        <v>0</v>
      </c>
      <c r="X25" s="111" t="s">
        <v>33</v>
      </c>
      <c r="Y25" s="111"/>
      <c r="Z25" s="111" t="s">
        <v>33</v>
      </c>
      <c r="AA25" s="125" t="s">
        <v>33</v>
      </c>
      <c r="AB25" s="125" t="s">
        <v>33</v>
      </c>
      <c r="AC25" s="1"/>
      <c r="AE25" s="120"/>
      <c r="AG25" s="6"/>
    </row>
    <row r="26" spans="2:33" ht="5.25" customHeight="1" x14ac:dyDescent="0.3">
      <c r="B26" s="121"/>
      <c r="C26" s="121"/>
      <c r="D26" s="121"/>
      <c r="E26" s="135"/>
      <c r="F26" s="134"/>
      <c r="G26" s="59"/>
      <c r="H26" s="59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1"/>
      <c r="U26" s="62"/>
      <c r="V26" s="63"/>
      <c r="W26" s="62"/>
      <c r="X26" s="133"/>
      <c r="Y26" s="133"/>
      <c r="Z26" s="133"/>
      <c r="AA26" s="133"/>
      <c r="AB26" s="133"/>
      <c r="AE26" s="120"/>
      <c r="AG26" s="6"/>
    </row>
    <row r="27" spans="2:33" ht="15" customHeight="1" x14ac:dyDescent="0.3">
      <c r="B27" s="121"/>
      <c r="C27" s="121"/>
      <c r="D27" s="121"/>
      <c r="E27" s="206" t="s">
        <v>45</v>
      </c>
      <c r="F27" s="126" t="s">
        <v>58</v>
      </c>
      <c r="G27" s="26">
        <v>2070</v>
      </c>
      <c r="H27" s="26">
        <v>1634</v>
      </c>
      <c r="I27" s="26">
        <v>827</v>
      </c>
      <c r="J27" s="205" t="s">
        <v>49</v>
      </c>
      <c r="K27" s="205"/>
      <c r="L27" s="205"/>
      <c r="M27" s="26">
        <v>2070</v>
      </c>
      <c r="N27" s="26">
        <v>1634</v>
      </c>
      <c r="O27" s="26">
        <v>827</v>
      </c>
      <c r="P27" s="205" t="s">
        <v>42</v>
      </c>
      <c r="Q27" s="205"/>
      <c r="R27" s="205"/>
      <c r="S27" s="28">
        <f>SUMPRODUCT(M27:O27,$G$54:$I$54)</f>
        <v>2070</v>
      </c>
      <c r="T27" s="111">
        <f>SUMPRODUCT(J27:L27,$G$54:$I$54)</f>
        <v>0</v>
      </c>
      <c r="U27" s="111" t="s">
        <v>33</v>
      </c>
      <c r="V27" s="30" t="s">
        <v>33</v>
      </c>
      <c r="W27" s="111">
        <f>SUMPRODUCT(P27:R27,$G$54:$I$54)</f>
        <v>0</v>
      </c>
      <c r="X27" s="125" t="s">
        <v>33</v>
      </c>
      <c r="Y27" s="125"/>
      <c r="Z27" s="125" t="s">
        <v>33</v>
      </c>
      <c r="AA27" s="125" t="s">
        <v>33</v>
      </c>
      <c r="AB27" s="125" t="s">
        <v>33</v>
      </c>
      <c r="AC27" s="1"/>
      <c r="AE27" s="120"/>
      <c r="AG27" s="6"/>
    </row>
    <row r="28" spans="2:33" ht="15" customHeight="1" x14ac:dyDescent="0.3">
      <c r="B28" s="121"/>
      <c r="C28" s="121"/>
      <c r="D28" s="121"/>
      <c r="E28" s="207"/>
      <c r="F28" s="126" t="s">
        <v>59</v>
      </c>
      <c r="G28" s="26">
        <v>1483</v>
      </c>
      <c r="H28" s="26">
        <v>1483</v>
      </c>
      <c r="I28" s="26">
        <v>1483</v>
      </c>
      <c r="J28" s="205" t="s">
        <v>49</v>
      </c>
      <c r="K28" s="205"/>
      <c r="L28" s="205"/>
      <c r="M28" s="26">
        <v>1483</v>
      </c>
      <c r="N28" s="26">
        <v>1483</v>
      </c>
      <c r="O28" s="26">
        <v>1483</v>
      </c>
      <c r="P28" s="205" t="s">
        <v>42</v>
      </c>
      <c r="Q28" s="205"/>
      <c r="R28" s="205"/>
      <c r="S28" s="28">
        <f>SUMPRODUCT(M28:O28,$G$54:$I$54)</f>
        <v>1483</v>
      </c>
      <c r="T28" s="111">
        <f>SUMPRODUCT(J28:L28,$G$54:$I$54)</f>
        <v>0</v>
      </c>
      <c r="U28" s="111" t="s">
        <v>33</v>
      </c>
      <c r="V28" s="30" t="s">
        <v>33</v>
      </c>
      <c r="W28" s="111">
        <f>SUMPRODUCT(P28:R28,$G$54:$I$54)</f>
        <v>0</v>
      </c>
      <c r="X28" s="125" t="s">
        <v>33</v>
      </c>
      <c r="Y28" s="125"/>
      <c r="Z28" s="125" t="s">
        <v>33</v>
      </c>
      <c r="AA28" s="125" t="s">
        <v>33</v>
      </c>
      <c r="AB28" s="125" t="s">
        <v>33</v>
      </c>
      <c r="AC28" s="1"/>
      <c r="AE28" s="120"/>
      <c r="AG28" s="6"/>
    </row>
    <row r="29" spans="2:33" ht="5.25" customHeight="1" x14ac:dyDescent="0.3">
      <c r="B29" s="121"/>
      <c r="C29" s="121"/>
      <c r="D29" s="121"/>
      <c r="E29" s="132"/>
      <c r="F29" s="131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69"/>
      <c r="U29" s="70"/>
      <c r="V29" s="71"/>
      <c r="W29" s="70"/>
      <c r="X29" s="130"/>
      <c r="Y29" s="130"/>
      <c r="Z29" s="130"/>
      <c r="AA29" s="130"/>
      <c r="AB29" s="130"/>
      <c r="AE29" s="120"/>
      <c r="AG29" s="6"/>
    </row>
    <row r="30" spans="2:33" ht="15" customHeight="1" x14ac:dyDescent="0.3">
      <c r="B30" s="121"/>
      <c r="C30" s="121"/>
      <c r="D30" s="121"/>
      <c r="E30" s="191" t="s">
        <v>14</v>
      </c>
      <c r="F30" s="126" t="s">
        <v>15</v>
      </c>
      <c r="G30" s="26">
        <v>2594</v>
      </c>
      <c r="H30" s="26">
        <v>2046</v>
      </c>
      <c r="I30" s="26">
        <v>1038</v>
      </c>
      <c r="J30" s="205" t="s">
        <v>49</v>
      </c>
      <c r="K30" s="205"/>
      <c r="L30" s="205"/>
      <c r="M30" s="26">
        <v>2594</v>
      </c>
      <c r="N30" s="26">
        <v>2046</v>
      </c>
      <c r="O30" s="26">
        <v>1038</v>
      </c>
      <c r="P30" s="205" t="s">
        <v>42</v>
      </c>
      <c r="Q30" s="205"/>
      <c r="R30" s="205"/>
      <c r="S30" s="28">
        <f>SUMPRODUCT(M30:O30,$G$54:$I$54)</f>
        <v>2594</v>
      </c>
      <c r="T30" s="111">
        <f>SUMPRODUCT(J30:L30,$G$54:$I$54)</f>
        <v>0</v>
      </c>
      <c r="U30" s="111" t="s">
        <v>33</v>
      </c>
      <c r="V30" s="30" t="s">
        <v>33</v>
      </c>
      <c r="W30" s="111">
        <f>SUMPRODUCT(P30:R30,$G$54:$I$54)</f>
        <v>0</v>
      </c>
      <c r="X30" s="125" t="s">
        <v>33</v>
      </c>
      <c r="Y30" s="125"/>
      <c r="Z30" s="125" t="s">
        <v>33</v>
      </c>
      <c r="AA30" s="125" t="s">
        <v>33</v>
      </c>
      <c r="AB30" s="125" t="s">
        <v>33</v>
      </c>
      <c r="AC30" s="1"/>
      <c r="AE30" s="120"/>
      <c r="AG30" s="6"/>
    </row>
    <row r="31" spans="2:33" ht="15" customHeight="1" x14ac:dyDescent="0.3">
      <c r="B31" s="121"/>
      <c r="C31" s="121"/>
      <c r="D31" s="121"/>
      <c r="E31" s="191"/>
      <c r="F31" s="126" t="s">
        <v>16</v>
      </c>
      <c r="G31" s="26">
        <v>2076</v>
      </c>
      <c r="H31" s="26">
        <v>1637</v>
      </c>
      <c r="I31" s="26">
        <v>830</v>
      </c>
      <c r="J31" s="205"/>
      <c r="K31" s="205"/>
      <c r="L31" s="205"/>
      <c r="M31" s="26">
        <v>2076</v>
      </c>
      <c r="N31" s="26">
        <v>1637</v>
      </c>
      <c r="O31" s="26">
        <v>830</v>
      </c>
      <c r="P31" s="205"/>
      <c r="Q31" s="205"/>
      <c r="R31" s="205"/>
      <c r="S31" s="28">
        <f>SUMPRODUCT(M31:O31,$G$54:$I$54)</f>
        <v>2076</v>
      </c>
      <c r="T31" s="111">
        <f>SUMPRODUCT(J31:L31,$G$54:$I$54)</f>
        <v>0</v>
      </c>
      <c r="U31" s="111" t="s">
        <v>33</v>
      </c>
      <c r="V31" s="30" t="s">
        <v>33</v>
      </c>
      <c r="W31" s="111">
        <f>SUMPRODUCT(P31:R31,$G$54:$I$54)</f>
        <v>0</v>
      </c>
      <c r="X31" s="125" t="s">
        <v>33</v>
      </c>
      <c r="Y31" s="125"/>
      <c r="Z31" s="125" t="s">
        <v>33</v>
      </c>
      <c r="AA31" s="125" t="s">
        <v>33</v>
      </c>
      <c r="AB31" s="125" t="s">
        <v>33</v>
      </c>
      <c r="AC31" s="1"/>
      <c r="AE31" s="120"/>
      <c r="AG31" s="6"/>
    </row>
    <row r="32" spans="2:33" ht="15" customHeight="1" x14ac:dyDescent="0.3">
      <c r="B32" s="121"/>
      <c r="C32" s="121"/>
      <c r="D32" s="121"/>
      <c r="E32" s="191"/>
      <c r="F32" s="126" t="s">
        <v>17</v>
      </c>
      <c r="G32" s="26">
        <v>2229</v>
      </c>
      <c r="H32" s="26">
        <v>1671</v>
      </c>
      <c r="I32" s="26">
        <v>896</v>
      </c>
      <c r="J32" s="205"/>
      <c r="K32" s="205"/>
      <c r="L32" s="205"/>
      <c r="M32" s="26">
        <v>2229</v>
      </c>
      <c r="N32" s="26">
        <v>1671</v>
      </c>
      <c r="O32" s="26">
        <v>896</v>
      </c>
      <c r="P32" s="205"/>
      <c r="Q32" s="205"/>
      <c r="R32" s="205"/>
      <c r="S32" s="28">
        <f>SUMPRODUCT(M32:O32,$G$54:$I$54)</f>
        <v>2229</v>
      </c>
      <c r="T32" s="111">
        <f>SUMPRODUCT(J32:L32,$G$54:$I$54)</f>
        <v>0</v>
      </c>
      <c r="U32" s="111" t="s">
        <v>33</v>
      </c>
      <c r="V32" s="30" t="s">
        <v>33</v>
      </c>
      <c r="W32" s="111">
        <f>SUMPRODUCT(P32:R32,$G$54:$I$54)</f>
        <v>0</v>
      </c>
      <c r="X32" s="125" t="s">
        <v>33</v>
      </c>
      <c r="Y32" s="125"/>
      <c r="Z32" s="125" t="s">
        <v>33</v>
      </c>
      <c r="AA32" s="125" t="s">
        <v>33</v>
      </c>
      <c r="AB32" s="125" t="s">
        <v>33</v>
      </c>
      <c r="AC32" s="1"/>
      <c r="AE32" s="120"/>
      <c r="AG32" s="6"/>
    </row>
    <row r="33" spans="2:33" ht="15" customHeight="1" x14ac:dyDescent="0.3">
      <c r="B33" s="121"/>
      <c r="C33" s="121"/>
      <c r="D33" s="121"/>
      <c r="E33" s="191"/>
      <c r="F33" s="126" t="s">
        <v>18</v>
      </c>
      <c r="G33" s="26">
        <v>1781</v>
      </c>
      <c r="H33" s="26">
        <v>1340</v>
      </c>
      <c r="I33" s="26">
        <v>715</v>
      </c>
      <c r="J33" s="205"/>
      <c r="K33" s="205"/>
      <c r="L33" s="205"/>
      <c r="M33" s="26">
        <v>1781</v>
      </c>
      <c r="N33" s="26">
        <v>1340</v>
      </c>
      <c r="O33" s="26">
        <v>715</v>
      </c>
      <c r="P33" s="205"/>
      <c r="Q33" s="205"/>
      <c r="R33" s="205"/>
      <c r="S33" s="28">
        <f>SUMPRODUCT(M33:O33,$G$54:$I$54)</f>
        <v>1781</v>
      </c>
      <c r="T33" s="111">
        <f>SUMPRODUCT(J33:L33,$G$54:$I$54)</f>
        <v>0</v>
      </c>
      <c r="U33" s="111" t="s">
        <v>33</v>
      </c>
      <c r="V33" s="30" t="s">
        <v>33</v>
      </c>
      <c r="W33" s="111">
        <f>SUMPRODUCT(P33:R33,$G$54:$I$54)</f>
        <v>0</v>
      </c>
      <c r="X33" s="125" t="s">
        <v>33</v>
      </c>
      <c r="Y33" s="125"/>
      <c r="Z33" s="125" t="s">
        <v>33</v>
      </c>
      <c r="AA33" s="125" t="s">
        <v>33</v>
      </c>
      <c r="AB33" s="125" t="s">
        <v>33</v>
      </c>
      <c r="AC33" s="1"/>
      <c r="AE33" s="120"/>
      <c r="AG33" s="6"/>
    </row>
    <row r="34" spans="2:33" ht="15" customHeight="1" x14ac:dyDescent="0.3">
      <c r="B34" s="121"/>
      <c r="C34" s="121"/>
      <c r="D34" s="121"/>
      <c r="E34" s="191"/>
      <c r="F34" s="126" t="s">
        <v>19</v>
      </c>
      <c r="G34" s="26">
        <v>2062</v>
      </c>
      <c r="H34" s="26">
        <v>1548</v>
      </c>
      <c r="I34" s="26">
        <v>820</v>
      </c>
      <c r="J34" s="205"/>
      <c r="K34" s="205"/>
      <c r="L34" s="205"/>
      <c r="M34" s="26">
        <v>2062</v>
      </c>
      <c r="N34" s="26">
        <v>1548</v>
      </c>
      <c r="O34" s="26">
        <v>820</v>
      </c>
      <c r="P34" s="205"/>
      <c r="Q34" s="205"/>
      <c r="R34" s="205"/>
      <c r="S34" s="28">
        <f>SUMPRODUCT(M34:O34,$G$54:$I$54)</f>
        <v>2062</v>
      </c>
      <c r="T34" s="111">
        <f>SUMPRODUCT(J34:L34,$G$54:$I$54)</f>
        <v>0</v>
      </c>
      <c r="U34" s="111" t="s">
        <v>33</v>
      </c>
      <c r="V34" s="30" t="s">
        <v>33</v>
      </c>
      <c r="W34" s="111">
        <f>SUMPRODUCT(P34:R34,$G$54:$I$54)</f>
        <v>0</v>
      </c>
      <c r="X34" s="125" t="s">
        <v>33</v>
      </c>
      <c r="Y34" s="125"/>
      <c r="Z34" s="125" t="s">
        <v>33</v>
      </c>
      <c r="AA34" s="125" t="s">
        <v>33</v>
      </c>
      <c r="AB34" s="125" t="s">
        <v>33</v>
      </c>
      <c r="AC34" s="1"/>
      <c r="AE34" s="120"/>
      <c r="AG34" s="6"/>
    </row>
    <row r="35" spans="2:33" ht="5.25" customHeight="1" x14ac:dyDescent="0.3">
      <c r="B35" s="121"/>
      <c r="C35" s="121"/>
      <c r="D35" s="121"/>
      <c r="E35" s="129"/>
      <c r="F35" s="128"/>
      <c r="G35" s="75"/>
      <c r="H35" s="75"/>
      <c r="I35" s="75"/>
      <c r="J35" s="76"/>
      <c r="K35" s="76"/>
      <c r="L35" s="76"/>
      <c r="M35" s="76"/>
      <c r="N35" s="76"/>
      <c r="O35" s="76"/>
      <c r="P35" s="76"/>
      <c r="Q35" s="76"/>
      <c r="R35" s="76"/>
      <c r="S35" s="77"/>
      <c r="T35" s="77"/>
      <c r="U35" s="78"/>
      <c r="V35" s="79"/>
      <c r="W35" s="78"/>
      <c r="X35" s="127"/>
      <c r="Y35" s="127"/>
      <c r="Z35" s="127"/>
      <c r="AA35" s="127"/>
      <c r="AB35" s="127"/>
      <c r="AE35" s="120"/>
      <c r="AG35" s="6"/>
    </row>
    <row r="36" spans="2:33" ht="15" customHeight="1" x14ac:dyDescent="0.3">
      <c r="B36" s="121"/>
      <c r="C36" s="121"/>
      <c r="D36" s="121"/>
      <c r="E36" s="192" t="s">
        <v>20</v>
      </c>
      <c r="F36" s="126" t="s">
        <v>63</v>
      </c>
      <c r="G36" s="26">
        <v>1279</v>
      </c>
      <c r="H36" s="26">
        <v>1279</v>
      </c>
      <c r="I36" s="26">
        <v>464</v>
      </c>
      <c r="J36" s="196" t="s">
        <v>49</v>
      </c>
      <c r="K36" s="197"/>
      <c r="L36" s="198"/>
      <c r="M36" s="26">
        <v>1279</v>
      </c>
      <c r="N36" s="26">
        <v>1279</v>
      </c>
      <c r="O36" s="26">
        <v>464</v>
      </c>
      <c r="P36" s="196" t="s">
        <v>42</v>
      </c>
      <c r="Q36" s="197"/>
      <c r="R36" s="198"/>
      <c r="S36" s="28">
        <f t="shared" ref="S36:S44" si="0">SUMPRODUCT(M36:O36,$G$54:$I$54)</f>
        <v>1279</v>
      </c>
      <c r="T36" s="111">
        <f>SUMPRODUCT(J36:L36,$G$54:$I$54)</f>
        <v>0</v>
      </c>
      <c r="U36" s="111" t="s">
        <v>33</v>
      </c>
      <c r="V36" s="30" t="s">
        <v>33</v>
      </c>
      <c r="W36" s="111">
        <f>SUMPRODUCT(P36:R36,$G$54:$I$54)</f>
        <v>0</v>
      </c>
      <c r="X36" s="125" t="s">
        <v>33</v>
      </c>
      <c r="Y36" s="125"/>
      <c r="Z36" s="125" t="s">
        <v>33</v>
      </c>
      <c r="AA36" s="125" t="s">
        <v>33</v>
      </c>
      <c r="AB36" s="125" t="s">
        <v>33</v>
      </c>
      <c r="AC36" s="1"/>
      <c r="AE36" s="120"/>
      <c r="AG36" s="6"/>
    </row>
    <row r="37" spans="2:33" ht="15" customHeight="1" x14ac:dyDescent="0.3">
      <c r="B37" s="121"/>
      <c r="C37" s="121"/>
      <c r="D37" s="121"/>
      <c r="E37" s="193"/>
      <c r="F37" s="126" t="s">
        <v>66</v>
      </c>
      <c r="G37" s="26">
        <v>1758</v>
      </c>
      <c r="H37" s="26">
        <v>1758</v>
      </c>
      <c r="I37" s="26">
        <v>495</v>
      </c>
      <c r="J37" s="199"/>
      <c r="K37" s="200"/>
      <c r="L37" s="201"/>
      <c r="M37" s="26">
        <v>1758</v>
      </c>
      <c r="N37" s="26">
        <v>1758</v>
      </c>
      <c r="O37" s="26">
        <v>495</v>
      </c>
      <c r="P37" s="199"/>
      <c r="Q37" s="200"/>
      <c r="R37" s="201"/>
      <c r="S37" s="28">
        <f t="shared" si="0"/>
        <v>1758</v>
      </c>
      <c r="T37" s="111"/>
      <c r="U37" s="111"/>
      <c r="V37" s="30"/>
      <c r="W37" s="111"/>
      <c r="X37" s="125"/>
      <c r="Y37" s="125"/>
      <c r="Z37" s="125"/>
      <c r="AA37" s="125"/>
      <c r="AB37" s="125"/>
      <c r="AC37" s="1"/>
      <c r="AE37" s="120"/>
      <c r="AG37" s="6"/>
    </row>
    <row r="38" spans="2:33" ht="15" customHeight="1" x14ac:dyDescent="0.3">
      <c r="B38" s="121"/>
      <c r="C38" s="121"/>
      <c r="D38" s="121"/>
      <c r="E38" s="193"/>
      <c r="F38" s="126" t="s">
        <v>67</v>
      </c>
      <c r="G38" s="26">
        <v>2595</v>
      </c>
      <c r="H38" s="26">
        <v>2595</v>
      </c>
      <c r="I38" s="26">
        <v>695</v>
      </c>
      <c r="J38" s="199"/>
      <c r="K38" s="200"/>
      <c r="L38" s="201"/>
      <c r="M38" s="26">
        <v>2595</v>
      </c>
      <c r="N38" s="26">
        <v>2595</v>
      </c>
      <c r="O38" s="26">
        <v>695</v>
      </c>
      <c r="P38" s="199"/>
      <c r="Q38" s="200"/>
      <c r="R38" s="201"/>
      <c r="S38" s="28">
        <f t="shared" si="0"/>
        <v>2595</v>
      </c>
      <c r="T38" s="111"/>
      <c r="U38" s="111"/>
      <c r="V38" s="30"/>
      <c r="W38" s="111"/>
      <c r="X38" s="125"/>
      <c r="Y38" s="125"/>
      <c r="Z38" s="125"/>
      <c r="AA38" s="125"/>
      <c r="AB38" s="125"/>
      <c r="AC38" s="1"/>
      <c r="AE38" s="120"/>
    </row>
    <row r="39" spans="2:33" ht="15" customHeight="1" x14ac:dyDescent="0.3">
      <c r="B39" s="121"/>
      <c r="C39" s="121"/>
      <c r="D39" s="121"/>
      <c r="E39" s="193"/>
      <c r="F39" s="126" t="s">
        <v>62</v>
      </c>
      <c r="G39" s="26">
        <v>968</v>
      </c>
      <c r="H39" s="26">
        <v>968</v>
      </c>
      <c r="I39" s="26">
        <v>583</v>
      </c>
      <c r="J39" s="199"/>
      <c r="K39" s="200"/>
      <c r="L39" s="201"/>
      <c r="M39" s="26">
        <v>968</v>
      </c>
      <c r="N39" s="26">
        <v>968</v>
      </c>
      <c r="O39" s="26">
        <v>583</v>
      </c>
      <c r="P39" s="199"/>
      <c r="Q39" s="200"/>
      <c r="R39" s="201"/>
      <c r="S39" s="28">
        <f t="shared" si="0"/>
        <v>968</v>
      </c>
      <c r="T39" s="111">
        <f>SUMPRODUCT(J39:L39,$G$54:$I$54)</f>
        <v>0</v>
      </c>
      <c r="U39" s="111" t="s">
        <v>33</v>
      </c>
      <c r="V39" s="30" t="s">
        <v>33</v>
      </c>
      <c r="W39" s="111">
        <f>SUMPRODUCT(P39:R39,$G$54:$I$54)</f>
        <v>0</v>
      </c>
      <c r="X39" s="125" t="s">
        <v>33</v>
      </c>
      <c r="Y39" s="125"/>
      <c r="Z39" s="125" t="s">
        <v>33</v>
      </c>
      <c r="AA39" s="125" t="s">
        <v>33</v>
      </c>
      <c r="AB39" s="125" t="s">
        <v>33</v>
      </c>
      <c r="AC39" s="1"/>
      <c r="AE39" s="120"/>
    </row>
    <row r="40" spans="2:33" ht="15" customHeight="1" x14ac:dyDescent="0.3">
      <c r="B40" s="121"/>
      <c r="C40" s="121"/>
      <c r="D40" s="121"/>
      <c r="E40" s="193"/>
      <c r="F40" s="126" t="s">
        <v>68</v>
      </c>
      <c r="G40" s="26">
        <v>1629</v>
      </c>
      <c r="H40" s="26">
        <v>1629</v>
      </c>
      <c r="I40" s="26">
        <v>637</v>
      </c>
      <c r="J40" s="199"/>
      <c r="K40" s="200"/>
      <c r="L40" s="201"/>
      <c r="M40" s="26">
        <v>1629</v>
      </c>
      <c r="N40" s="26">
        <v>1629</v>
      </c>
      <c r="O40" s="26">
        <v>637</v>
      </c>
      <c r="P40" s="199"/>
      <c r="Q40" s="200"/>
      <c r="R40" s="201"/>
      <c r="S40" s="28">
        <f t="shared" si="0"/>
        <v>1629</v>
      </c>
      <c r="T40" s="111">
        <f>SUMPRODUCT(J40:L40,$G$54:$I$54)</f>
        <v>0</v>
      </c>
      <c r="U40" s="111" t="s">
        <v>33</v>
      </c>
      <c r="V40" s="30" t="s">
        <v>33</v>
      </c>
      <c r="W40" s="111">
        <f>SUMPRODUCT(P40:R40,$G$54:$I$54)</f>
        <v>0</v>
      </c>
      <c r="X40" s="125" t="s">
        <v>33</v>
      </c>
      <c r="Y40" s="125"/>
      <c r="Z40" s="125" t="s">
        <v>33</v>
      </c>
      <c r="AA40" s="125" t="s">
        <v>33</v>
      </c>
      <c r="AB40" s="125" t="s">
        <v>33</v>
      </c>
      <c r="AC40" s="1"/>
      <c r="AE40" s="120"/>
    </row>
    <row r="41" spans="2:33" ht="15" customHeight="1" x14ac:dyDescent="0.3">
      <c r="B41" s="121"/>
      <c r="C41" s="121"/>
      <c r="D41" s="121"/>
      <c r="E41" s="193"/>
      <c r="F41" s="126" t="s">
        <v>69</v>
      </c>
      <c r="G41" s="26">
        <v>2536</v>
      </c>
      <c r="H41" s="26">
        <v>2536</v>
      </c>
      <c r="I41" s="26">
        <v>688</v>
      </c>
      <c r="J41" s="199"/>
      <c r="K41" s="200"/>
      <c r="L41" s="201"/>
      <c r="M41" s="26">
        <v>2536</v>
      </c>
      <c r="N41" s="26">
        <v>2536</v>
      </c>
      <c r="O41" s="26">
        <v>688</v>
      </c>
      <c r="P41" s="199"/>
      <c r="Q41" s="200"/>
      <c r="R41" s="201"/>
      <c r="S41" s="28">
        <f t="shared" si="0"/>
        <v>2536</v>
      </c>
      <c r="T41" s="111">
        <f>SUMPRODUCT(J41:L41,$G$54:$I$54)</f>
        <v>0</v>
      </c>
      <c r="U41" s="111" t="s">
        <v>33</v>
      </c>
      <c r="V41" s="30" t="s">
        <v>33</v>
      </c>
      <c r="W41" s="111">
        <f>SUMPRODUCT(P41:R41,$G$54:$I$54)</f>
        <v>0</v>
      </c>
      <c r="X41" s="125" t="s">
        <v>33</v>
      </c>
      <c r="Y41" s="125"/>
      <c r="Z41" s="125" t="s">
        <v>33</v>
      </c>
      <c r="AA41" s="125" t="s">
        <v>33</v>
      </c>
      <c r="AB41" s="125" t="s">
        <v>33</v>
      </c>
      <c r="AC41" s="1"/>
      <c r="AE41" s="120"/>
    </row>
    <row r="42" spans="2:33" ht="15" customHeight="1" x14ac:dyDescent="0.3">
      <c r="B42" s="121"/>
      <c r="C42" s="121"/>
      <c r="D42" s="121"/>
      <c r="E42" s="193"/>
      <c r="F42" s="126" t="s">
        <v>64</v>
      </c>
      <c r="G42" s="26">
        <v>1005</v>
      </c>
      <c r="H42" s="26">
        <v>1005</v>
      </c>
      <c r="I42" s="26">
        <v>260</v>
      </c>
      <c r="J42" s="199"/>
      <c r="K42" s="200"/>
      <c r="L42" s="201"/>
      <c r="M42" s="26">
        <v>1005</v>
      </c>
      <c r="N42" s="26">
        <v>1005</v>
      </c>
      <c r="O42" s="26">
        <v>260</v>
      </c>
      <c r="P42" s="199"/>
      <c r="Q42" s="200"/>
      <c r="R42" s="201"/>
      <c r="S42" s="28">
        <f t="shared" si="0"/>
        <v>1005</v>
      </c>
      <c r="T42" s="111">
        <f>SUMPRODUCT(J42:L42,$G$54:$I$54)</f>
        <v>0</v>
      </c>
      <c r="U42" s="111" t="s">
        <v>33</v>
      </c>
      <c r="V42" s="30" t="s">
        <v>33</v>
      </c>
      <c r="W42" s="111">
        <f>SUMPRODUCT(P42:R42,$G$54:$I$54)</f>
        <v>0</v>
      </c>
      <c r="X42" s="125" t="s">
        <v>33</v>
      </c>
      <c r="Y42" s="125"/>
      <c r="Z42" s="125" t="s">
        <v>33</v>
      </c>
      <c r="AA42" s="125" t="s">
        <v>33</v>
      </c>
      <c r="AB42" s="125" t="s">
        <v>33</v>
      </c>
      <c r="AC42" s="1"/>
      <c r="AE42" s="120"/>
    </row>
    <row r="43" spans="2:33" ht="15" customHeight="1" x14ac:dyDescent="0.3">
      <c r="B43" s="121"/>
      <c r="C43" s="121"/>
      <c r="D43" s="121"/>
      <c r="E43" s="193"/>
      <c r="F43" s="126" t="s">
        <v>70</v>
      </c>
      <c r="G43" s="26">
        <v>1253</v>
      </c>
      <c r="H43" s="26">
        <v>1253</v>
      </c>
      <c r="I43" s="26">
        <v>310</v>
      </c>
      <c r="J43" s="199"/>
      <c r="K43" s="200"/>
      <c r="L43" s="201"/>
      <c r="M43" s="26">
        <v>1253</v>
      </c>
      <c r="N43" s="26">
        <v>1253</v>
      </c>
      <c r="O43" s="26">
        <v>310</v>
      </c>
      <c r="P43" s="199"/>
      <c r="Q43" s="200"/>
      <c r="R43" s="201"/>
      <c r="S43" s="28">
        <f t="shared" si="0"/>
        <v>1253</v>
      </c>
      <c r="T43" s="111"/>
      <c r="U43" s="111"/>
      <c r="V43" s="30"/>
      <c r="W43" s="111"/>
      <c r="X43" s="125"/>
      <c r="Y43" s="125"/>
      <c r="Z43" s="125"/>
      <c r="AA43" s="125"/>
      <c r="AB43" s="125"/>
      <c r="AC43" s="1"/>
      <c r="AE43" s="120"/>
    </row>
    <row r="44" spans="2:33" ht="15" customHeight="1" x14ac:dyDescent="0.3">
      <c r="B44" s="121"/>
      <c r="C44" s="121"/>
      <c r="D44" s="121"/>
      <c r="E44" s="194"/>
      <c r="F44" s="126" t="s">
        <v>71</v>
      </c>
      <c r="G44" s="26">
        <v>1916</v>
      </c>
      <c r="H44" s="26">
        <v>1916</v>
      </c>
      <c r="I44" s="26">
        <v>435</v>
      </c>
      <c r="J44" s="202"/>
      <c r="K44" s="203"/>
      <c r="L44" s="204"/>
      <c r="M44" s="26">
        <v>1916</v>
      </c>
      <c r="N44" s="26">
        <v>1916</v>
      </c>
      <c r="O44" s="26">
        <v>435</v>
      </c>
      <c r="P44" s="202"/>
      <c r="Q44" s="203"/>
      <c r="R44" s="204"/>
      <c r="S44" s="28">
        <f t="shared" si="0"/>
        <v>1916</v>
      </c>
      <c r="T44" s="111">
        <f>SUMPRODUCT(J44:L44,$G$54:$I$54)</f>
        <v>0</v>
      </c>
      <c r="U44" s="111" t="s">
        <v>33</v>
      </c>
      <c r="V44" s="30" t="s">
        <v>33</v>
      </c>
      <c r="W44" s="111">
        <f>SUMPRODUCT(P44:R44,$G$54:$I$54)</f>
        <v>0</v>
      </c>
      <c r="X44" s="125" t="s">
        <v>33</v>
      </c>
      <c r="Y44" s="125"/>
      <c r="Z44" s="125" t="s">
        <v>33</v>
      </c>
      <c r="AA44" s="125" t="s">
        <v>33</v>
      </c>
      <c r="AB44" s="125" t="s">
        <v>33</v>
      </c>
      <c r="AC44" s="1"/>
      <c r="AE44" s="120"/>
    </row>
    <row r="45" spans="2:33" ht="6.75" customHeight="1" x14ac:dyDescent="0.3">
      <c r="B45" s="121"/>
      <c r="C45" s="121"/>
      <c r="D45" s="121"/>
      <c r="E45" s="124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2"/>
      <c r="AC45" s="121"/>
      <c r="AD45" s="121"/>
      <c r="AE45" s="120"/>
    </row>
    <row r="46" spans="2:33" ht="15" customHeight="1" x14ac:dyDescent="0.3">
      <c r="E46" s="5"/>
    </row>
    <row r="47" spans="2:33" ht="15" customHeight="1" x14ac:dyDescent="0.3">
      <c r="E47" s="1"/>
      <c r="F47" s="1"/>
      <c r="G47" s="195" t="s">
        <v>48</v>
      </c>
      <c r="H47" s="195"/>
      <c r="I47" s="119"/>
    </row>
    <row r="48" spans="2:33" ht="15" customHeight="1" x14ac:dyDescent="0.3">
      <c r="E48" s="1"/>
      <c r="F48" s="118" t="s">
        <v>43</v>
      </c>
      <c r="G48" s="91">
        <v>16030</v>
      </c>
      <c r="H48" s="91">
        <v>11440</v>
      </c>
      <c r="I48" s="91">
        <v>5610</v>
      </c>
      <c r="S48" s="92"/>
      <c r="T48" s="86"/>
      <c r="U48" s="84"/>
      <c r="V48" s="93"/>
      <c r="W48" s="84"/>
      <c r="X48" s="94"/>
    </row>
    <row r="49" spans="5:24" ht="29.25" customHeight="1" thickBot="1" x14ac:dyDescent="0.35">
      <c r="E49" s="1"/>
      <c r="F49" s="117"/>
      <c r="S49" s="95" t="s">
        <v>55</v>
      </c>
      <c r="T49" s="96"/>
      <c r="U49" s="97"/>
      <c r="V49" s="95" t="s">
        <v>56</v>
      </c>
      <c r="W49" s="97"/>
      <c r="X49" s="95" t="s">
        <v>57</v>
      </c>
    </row>
    <row r="50" spans="5:24" ht="15" customHeight="1" x14ac:dyDescent="0.3">
      <c r="E50" s="1"/>
      <c r="F50" s="114" t="s">
        <v>27</v>
      </c>
      <c r="G50" s="182" t="s">
        <v>29</v>
      </c>
      <c r="H50" s="182" t="s">
        <v>21</v>
      </c>
      <c r="I50" s="179" t="s">
        <v>38</v>
      </c>
      <c r="N50" s="5">
        <v>0</v>
      </c>
      <c r="S50" s="99">
        <v>305</v>
      </c>
      <c r="T50" s="86"/>
      <c r="U50" s="84"/>
      <c r="V50" s="99">
        <v>370</v>
      </c>
      <c r="W50" s="84"/>
      <c r="X50" s="99">
        <v>430</v>
      </c>
    </row>
    <row r="51" spans="5:24" ht="15" customHeight="1" x14ac:dyDescent="0.3">
      <c r="E51" s="1"/>
      <c r="F51" s="114" t="s">
        <v>28</v>
      </c>
      <c r="G51" s="183"/>
      <c r="H51" s="183"/>
      <c r="I51" s="180"/>
      <c r="N51" s="5">
        <v>1</v>
      </c>
      <c r="S51" s="100">
        <v>65</v>
      </c>
      <c r="T51" s="101"/>
      <c r="U51" s="102"/>
      <c r="V51" s="100">
        <v>82</v>
      </c>
      <c r="W51" s="102"/>
      <c r="X51" s="100">
        <v>98</v>
      </c>
    </row>
    <row r="52" spans="5:24" ht="15" customHeight="1" thickBot="1" x14ac:dyDescent="0.35">
      <c r="E52" s="1"/>
      <c r="F52" s="114" t="s">
        <v>50</v>
      </c>
      <c r="G52" s="184"/>
      <c r="H52" s="184"/>
      <c r="I52" s="181"/>
      <c r="N52" s="5">
        <v>2</v>
      </c>
      <c r="S52" s="100">
        <v>335</v>
      </c>
      <c r="T52" s="101"/>
      <c r="U52" s="102"/>
      <c r="V52" s="100">
        <v>410</v>
      </c>
      <c r="W52" s="102"/>
      <c r="X52" s="100">
        <v>455</v>
      </c>
    </row>
    <row r="53" spans="5:24" ht="15" customHeight="1" thickBot="1" x14ac:dyDescent="0.35">
      <c r="E53" s="1"/>
      <c r="G53" s="5"/>
      <c r="H53" s="5"/>
      <c r="I53" s="5"/>
      <c r="N53" s="5">
        <v>3</v>
      </c>
      <c r="S53" s="84"/>
      <c r="T53" s="86"/>
      <c r="U53" s="84"/>
      <c r="V53" s="87"/>
      <c r="W53" s="84"/>
      <c r="X53" s="84"/>
    </row>
    <row r="54" spans="5:24" ht="15" customHeight="1" thickBot="1" x14ac:dyDescent="0.35">
      <c r="G54" s="116">
        <f>V4</f>
        <v>1</v>
      </c>
      <c r="H54" s="116">
        <f>V5</f>
        <v>0</v>
      </c>
      <c r="I54" s="115">
        <f>MIN(3,V6)</f>
        <v>0</v>
      </c>
      <c r="N54" s="5">
        <v>4</v>
      </c>
      <c r="S54" s="95" t="s">
        <v>55</v>
      </c>
      <c r="T54" s="86"/>
      <c r="U54" s="84"/>
      <c r="V54" s="95" t="s">
        <v>72</v>
      </c>
      <c r="W54" s="84"/>
      <c r="X54" s="84"/>
    </row>
    <row r="55" spans="5:24" ht="15" customHeight="1" x14ac:dyDescent="0.3">
      <c r="F55" s="114" t="s">
        <v>60</v>
      </c>
      <c r="N55" s="5">
        <v>5</v>
      </c>
      <c r="S55" s="99">
        <v>99</v>
      </c>
      <c r="T55" s="84"/>
      <c r="U55" s="84"/>
      <c r="V55" s="99">
        <v>59</v>
      </c>
      <c r="W55" s="84"/>
      <c r="X55" s="84"/>
    </row>
    <row r="56" spans="5:24" ht="15" customHeight="1" x14ac:dyDescent="0.3">
      <c r="N56" s="5">
        <v>6</v>
      </c>
      <c r="T56" s="5"/>
      <c r="V56" s="5"/>
    </row>
    <row r="57" spans="5:24" ht="15" customHeight="1" x14ac:dyDescent="0.3">
      <c r="N57" s="5">
        <v>7</v>
      </c>
    </row>
    <row r="58" spans="5:24" ht="15" customHeight="1" x14ac:dyDescent="0.3">
      <c r="N58" s="5">
        <v>8</v>
      </c>
    </row>
    <row r="59" spans="5:24" ht="15" customHeight="1" x14ac:dyDescent="0.3">
      <c r="N59" s="5">
        <v>9</v>
      </c>
    </row>
    <row r="60" spans="5:24" ht="15" customHeight="1" x14ac:dyDescent="0.3"/>
  </sheetData>
  <mergeCells count="37">
    <mergeCell ref="X1:AB1"/>
    <mergeCell ref="G7:I7"/>
    <mergeCell ref="Y7:Y8"/>
    <mergeCell ref="W7:W8"/>
    <mergeCell ref="V7:V9"/>
    <mergeCell ref="U7:U8"/>
    <mergeCell ref="T7:T8"/>
    <mergeCell ref="X7:X9"/>
    <mergeCell ref="Z7:Z9"/>
    <mergeCell ref="J27:L27"/>
    <mergeCell ref="E27:E28"/>
    <mergeCell ref="P27:R27"/>
    <mergeCell ref="AA7:AA8"/>
    <mergeCell ref="AB7:AB9"/>
    <mergeCell ref="S7:S9"/>
    <mergeCell ref="P21:R25"/>
    <mergeCell ref="P7:R7"/>
    <mergeCell ref="M7:O7"/>
    <mergeCell ref="J7:L7"/>
    <mergeCell ref="J14:L14"/>
    <mergeCell ref="P36:R44"/>
    <mergeCell ref="J36:L44"/>
    <mergeCell ref="J28:L28"/>
    <mergeCell ref="P28:R28"/>
    <mergeCell ref="P30:R34"/>
    <mergeCell ref="J30:L34"/>
    <mergeCell ref="I50:I52"/>
    <mergeCell ref="H50:H52"/>
    <mergeCell ref="G50:G52"/>
    <mergeCell ref="E7:E9"/>
    <mergeCell ref="F7:F9"/>
    <mergeCell ref="E12:E16"/>
    <mergeCell ref="E18:E19"/>
    <mergeCell ref="E21:E25"/>
    <mergeCell ref="E30:E34"/>
    <mergeCell ref="E36:E44"/>
    <mergeCell ref="G47:H47"/>
  </mergeCells>
  <dataValidations count="1">
    <dataValidation type="list" allowBlank="1" showInputMessage="1" showErrorMessage="1" sqref="V3" xr:uid="{00000000-0002-0000-0100-000000000000}">
      <formula1>$N$50:$N$59</formula1>
    </dataValidation>
  </dataValidations>
  <pageMargins left="1.1299999999999999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O60"/>
  <sheetViews>
    <sheetView showGridLines="0" zoomScale="85" zoomScaleNormal="85" zoomScaleSheetLayoutView="100" workbookViewId="0">
      <pane xSplit="6" ySplit="9" topLeftCell="G10" activePane="bottomRight" state="frozen"/>
      <selection pane="topRight" activeCell="C1" sqref="C1"/>
      <selection pane="bottomLeft" activeCell="A4" sqref="A4"/>
      <selection pane="bottomRight" activeCell="V6" sqref="V6"/>
    </sheetView>
  </sheetViews>
  <sheetFormatPr defaultColWidth="9.109375" defaultRowHeight="13.2" x14ac:dyDescent="0.3"/>
  <cols>
    <col min="1" max="1" width="2.33203125" style="5" customWidth="1"/>
    <col min="2" max="3" width="4.44140625" style="1" customWidth="1"/>
    <col min="4" max="4" width="4.88671875" style="1" customWidth="1"/>
    <col min="5" max="5" width="17.5546875" style="103" customWidth="1"/>
    <col min="6" max="6" width="26.77734375" style="84" bestFit="1" customWidth="1"/>
    <col min="7" max="9" width="6.33203125" style="85" bestFit="1" customWidth="1"/>
    <col min="10" max="11" width="6.33203125" style="84" bestFit="1" customWidth="1"/>
    <col min="12" max="12" width="6.6640625" style="84" customWidth="1"/>
    <col min="13" max="15" width="6.33203125" style="84" bestFit="1" customWidth="1"/>
    <col min="16" max="17" width="7.33203125" style="84" bestFit="1" customWidth="1"/>
    <col min="18" max="18" width="6.33203125" style="84" bestFit="1" customWidth="1"/>
    <col min="19" max="19" width="18.5546875" style="84" bestFit="1" customWidth="1"/>
    <col min="20" max="20" width="7.6640625" style="86" bestFit="1" customWidth="1"/>
    <col min="21" max="21" width="7.33203125" style="84" bestFit="1" customWidth="1"/>
    <col min="22" max="22" width="15.5546875" style="87" bestFit="1" customWidth="1"/>
    <col min="23" max="23" width="12" style="84" bestFit="1" customWidth="1"/>
    <col min="24" max="24" width="17.109375" style="84" bestFit="1" customWidth="1"/>
    <col min="25" max="25" width="7.33203125" style="84" bestFit="1" customWidth="1"/>
    <col min="26" max="26" width="11.6640625" style="84" bestFit="1" customWidth="1"/>
    <col min="27" max="27" width="9.109375" style="84" bestFit="1" customWidth="1"/>
    <col min="28" max="28" width="16.6640625" style="84" bestFit="1" customWidth="1"/>
    <col min="29" max="29" width="6.33203125" style="5" bestFit="1" customWidth="1"/>
    <col min="30" max="30" width="6" style="5" customWidth="1"/>
    <col min="31" max="31" width="11.109375" style="5" customWidth="1"/>
    <col min="32" max="32" width="9.109375" style="5"/>
    <col min="33" max="33" width="11.44140625" style="5" customWidth="1"/>
    <col min="34" max="34" width="18.5546875" style="5" customWidth="1"/>
    <col min="35" max="35" width="9.33203125" style="5" customWidth="1"/>
    <col min="36" max="16384" width="9.109375" style="5"/>
  </cols>
  <sheetData>
    <row r="1" spans="2:41" ht="14.4" customHeight="1" x14ac:dyDescent="0.3">
      <c r="E1" s="8"/>
      <c r="F1" s="5"/>
      <c r="G1" s="1"/>
      <c r="H1" s="1"/>
      <c r="I1" s="1"/>
      <c r="J1" s="5"/>
      <c r="K1" s="5"/>
      <c r="L1" s="5"/>
      <c r="M1" s="5"/>
      <c r="N1" s="5"/>
      <c r="O1" s="5"/>
      <c r="P1" s="5"/>
      <c r="Q1" s="5"/>
      <c r="R1" s="5"/>
      <c r="S1" s="106" t="s">
        <v>61</v>
      </c>
      <c r="T1" s="106"/>
      <c r="U1" s="106"/>
      <c r="V1" s="106"/>
      <c r="W1" s="18"/>
      <c r="X1" s="159"/>
      <c r="Y1" s="160"/>
      <c r="Z1" s="160"/>
      <c r="AA1" s="160"/>
      <c r="AB1" s="161"/>
    </row>
    <row r="2" spans="2:41" ht="20.25" customHeight="1" x14ac:dyDescent="0.3">
      <c r="E2" s="2"/>
      <c r="F2" s="17"/>
      <c r="G2" s="17"/>
      <c r="H2" s="17"/>
      <c r="I2" s="1"/>
      <c r="J2" s="3"/>
      <c r="K2" s="3"/>
      <c r="L2" s="3"/>
      <c r="M2" s="3"/>
      <c r="N2" s="3"/>
      <c r="O2" s="3"/>
      <c r="P2" s="3"/>
      <c r="Q2" s="3"/>
      <c r="R2" s="3"/>
      <c r="S2" s="19"/>
      <c r="T2" s="18"/>
      <c r="U2" s="18"/>
      <c r="V2" s="20"/>
      <c r="W2" s="18"/>
      <c r="X2" s="18"/>
      <c r="Y2" s="18"/>
      <c r="Z2" s="18"/>
      <c r="AA2" s="18"/>
      <c r="AB2" s="18"/>
    </row>
    <row r="3" spans="2:41" ht="15" customHeight="1" x14ac:dyDescent="0.3">
      <c r="E3" s="6"/>
      <c r="F3" s="4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106" t="s">
        <v>54</v>
      </c>
      <c r="T3" s="107"/>
      <c r="U3" s="107"/>
      <c r="V3" s="16">
        <f>MIN('Jan - Dec Rates'!E3,3)</f>
        <v>3</v>
      </c>
      <c r="W3" s="108"/>
      <c r="X3" s="108"/>
      <c r="Y3" s="18"/>
      <c r="Z3" s="18"/>
      <c r="AA3" s="18"/>
      <c r="AB3" s="18"/>
    </row>
    <row r="4" spans="2:41" ht="15" customHeight="1" x14ac:dyDescent="0.3">
      <c r="E4" s="8"/>
      <c r="F4" s="5"/>
      <c r="G4" s="1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106" t="s">
        <v>53</v>
      </c>
      <c r="T4" s="109"/>
      <c r="U4" s="109"/>
      <c r="V4" s="16">
        <f>'Jan - Dec Rates'!E4</f>
        <v>1</v>
      </c>
      <c r="W4" s="109"/>
      <c r="X4" s="18"/>
      <c r="Y4" s="18"/>
      <c r="Z4" s="18"/>
      <c r="AA4" s="18"/>
      <c r="AB4" s="18"/>
    </row>
    <row r="5" spans="2:41" ht="15" customHeight="1" x14ac:dyDescent="0.3">
      <c r="E5" s="8"/>
      <c r="F5" s="5"/>
      <c r="G5" s="1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106" t="s">
        <v>52</v>
      </c>
      <c r="T5" s="109"/>
      <c r="U5" s="109"/>
      <c r="V5" s="16">
        <f>'Jan - Dec Rates'!E5</f>
        <v>0</v>
      </c>
      <c r="W5" s="109"/>
      <c r="X5" s="18"/>
      <c r="Y5" s="18"/>
      <c r="Z5" s="18"/>
      <c r="AA5" s="18"/>
      <c r="AB5" s="18"/>
    </row>
    <row r="6" spans="2:41" ht="15" customHeight="1" x14ac:dyDescent="0.3">
      <c r="E6" s="8"/>
      <c r="F6" s="5"/>
      <c r="G6" s="1"/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106" t="s">
        <v>38</v>
      </c>
      <c r="T6" s="109"/>
      <c r="U6" s="109"/>
      <c r="V6" s="16">
        <f>'Jan - Dec Rates'!E6</f>
        <v>0</v>
      </c>
      <c r="W6" s="109"/>
      <c r="X6" s="18"/>
      <c r="Y6" s="18"/>
      <c r="Z6" s="18"/>
      <c r="AA6" s="18"/>
      <c r="AB6" s="18"/>
    </row>
    <row r="7" spans="2:41" s="10" customFormat="1" ht="15" customHeight="1" x14ac:dyDescent="0.3">
      <c r="B7" s="1"/>
      <c r="C7" s="1"/>
      <c r="D7" s="1"/>
      <c r="E7" s="169" t="s">
        <v>25</v>
      </c>
      <c r="F7" s="169" t="s">
        <v>26</v>
      </c>
      <c r="G7" s="216" t="s">
        <v>22</v>
      </c>
      <c r="H7" s="216"/>
      <c r="I7" s="216"/>
      <c r="J7" s="216" t="s">
        <v>23</v>
      </c>
      <c r="K7" s="216"/>
      <c r="L7" s="216"/>
      <c r="M7" s="216" t="s">
        <v>24</v>
      </c>
      <c r="N7" s="216"/>
      <c r="O7" s="216"/>
      <c r="P7" s="216" t="s">
        <v>41</v>
      </c>
      <c r="Q7" s="216"/>
      <c r="R7" s="216"/>
      <c r="S7" s="164" t="s">
        <v>51</v>
      </c>
      <c r="T7" s="217" t="s">
        <v>31</v>
      </c>
      <c r="U7" s="217" t="s">
        <v>30</v>
      </c>
      <c r="V7" s="164" t="s">
        <v>32</v>
      </c>
      <c r="W7" s="217" t="s">
        <v>35</v>
      </c>
      <c r="X7" s="164" t="s">
        <v>36</v>
      </c>
      <c r="Y7" s="217" t="s">
        <v>34</v>
      </c>
      <c r="Z7" s="164" t="s">
        <v>37</v>
      </c>
      <c r="AA7" s="217" t="s">
        <v>47</v>
      </c>
      <c r="AB7" s="164" t="s">
        <v>46</v>
      </c>
      <c r="AC7" s="9"/>
      <c r="AK7" s="5"/>
      <c r="AL7" s="5"/>
      <c r="AM7" s="5"/>
      <c r="AN7" s="5"/>
      <c r="AO7" s="5"/>
    </row>
    <row r="8" spans="2:41" s="10" customFormat="1" ht="15" customHeight="1" x14ac:dyDescent="0.3">
      <c r="B8" s="1"/>
      <c r="C8" s="1"/>
      <c r="D8" s="1"/>
      <c r="E8" s="170"/>
      <c r="F8" s="170"/>
      <c r="G8" s="21" t="s">
        <v>44</v>
      </c>
      <c r="H8" s="21" t="s">
        <v>21</v>
      </c>
      <c r="I8" s="21" t="s">
        <v>38</v>
      </c>
      <c r="J8" s="21" t="s">
        <v>44</v>
      </c>
      <c r="K8" s="21" t="s">
        <v>21</v>
      </c>
      <c r="L8" s="21" t="s">
        <v>38</v>
      </c>
      <c r="M8" s="21" t="s">
        <v>44</v>
      </c>
      <c r="N8" s="21" t="s">
        <v>21</v>
      </c>
      <c r="O8" s="21" t="s">
        <v>38</v>
      </c>
      <c r="P8" s="21" t="s">
        <v>44</v>
      </c>
      <c r="Q8" s="21" t="s">
        <v>21</v>
      </c>
      <c r="R8" s="21" t="s">
        <v>38</v>
      </c>
      <c r="S8" s="165"/>
      <c r="T8" s="217"/>
      <c r="U8" s="217"/>
      <c r="V8" s="165"/>
      <c r="W8" s="217"/>
      <c r="X8" s="165"/>
      <c r="Y8" s="217"/>
      <c r="Z8" s="165"/>
      <c r="AA8" s="217"/>
      <c r="AB8" s="165"/>
      <c r="AC8" s="9"/>
      <c r="AD8" s="4"/>
      <c r="AE8" s="4"/>
      <c r="AF8" s="4"/>
      <c r="AG8" s="4"/>
      <c r="AH8" s="4"/>
      <c r="AI8" s="4"/>
      <c r="AJ8" s="4"/>
      <c r="AK8" s="5"/>
      <c r="AL8" s="5"/>
      <c r="AM8" s="5"/>
      <c r="AN8" s="5"/>
      <c r="AO8" s="5"/>
    </row>
    <row r="9" spans="2:41" s="11" customFormat="1" ht="5.25" customHeight="1" x14ac:dyDescent="0.3">
      <c r="B9" s="1"/>
      <c r="C9" s="1"/>
      <c r="D9" s="1"/>
      <c r="E9" s="171"/>
      <c r="F9" s="171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166"/>
      <c r="T9" s="24"/>
      <c r="U9" s="22"/>
      <c r="V9" s="166"/>
      <c r="W9" s="22"/>
      <c r="X9" s="166"/>
      <c r="Y9" s="22"/>
      <c r="Z9" s="166"/>
      <c r="AA9" s="22"/>
      <c r="AB9" s="166"/>
    </row>
    <row r="10" spans="2:41" ht="15" customHeight="1" x14ac:dyDescent="0.3">
      <c r="E10" s="25" t="s">
        <v>0</v>
      </c>
      <c r="F10" s="23" t="s">
        <v>0</v>
      </c>
      <c r="G10" s="26">
        <v>6224</v>
      </c>
      <c r="H10" s="26">
        <v>6224</v>
      </c>
      <c r="I10" s="26">
        <v>1190</v>
      </c>
      <c r="J10" s="27">
        <v>2074</v>
      </c>
      <c r="K10" s="27">
        <v>2074</v>
      </c>
      <c r="L10" s="27">
        <v>396</v>
      </c>
      <c r="M10" s="27">
        <v>8298</v>
      </c>
      <c r="N10" s="27">
        <v>8298</v>
      </c>
      <c r="O10" s="27">
        <v>1586</v>
      </c>
      <c r="P10" s="27">
        <v>28380</v>
      </c>
      <c r="Q10" s="27">
        <v>28380</v>
      </c>
      <c r="R10" s="27">
        <v>5390</v>
      </c>
      <c r="S10" s="28">
        <f>SUMPRODUCT(M10:O10,$G$54:$I$54)</f>
        <v>8298</v>
      </c>
      <c r="T10" s="29">
        <f>SUMPRODUCT(J10:L10,$G$54:$I$54)</f>
        <v>2074</v>
      </c>
      <c r="U10" s="29">
        <f>T10*12</f>
        <v>24888</v>
      </c>
      <c r="V10" s="30">
        <f>V3*T10</f>
        <v>6222</v>
      </c>
      <c r="W10" s="29">
        <f>SUMPRODUCT(P10:R10,$G$54:$I$54)</f>
        <v>28380</v>
      </c>
      <c r="X10" s="29">
        <f>(W10/12)*$V$3</f>
        <v>7095</v>
      </c>
      <c r="Y10" s="29">
        <f>W10-U10</f>
        <v>3492</v>
      </c>
      <c r="Z10" s="29">
        <f>(Y10/12)*$V$3</f>
        <v>873</v>
      </c>
      <c r="AA10" s="23" t="s">
        <v>39</v>
      </c>
      <c r="AB10" s="23" t="s">
        <v>39</v>
      </c>
      <c r="AC10" s="153"/>
      <c r="AE10" s="13"/>
    </row>
    <row r="11" spans="2:41" s="11" customFormat="1" ht="4.95" customHeight="1" x14ac:dyDescent="0.3">
      <c r="B11" s="1"/>
      <c r="C11" s="1"/>
      <c r="D11" s="1"/>
      <c r="E11" s="31"/>
      <c r="F11" s="32"/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6"/>
      <c r="U11" s="36"/>
      <c r="V11" s="37"/>
      <c r="W11" s="36"/>
      <c r="X11" s="36"/>
      <c r="Y11" s="36"/>
      <c r="Z11" s="36"/>
      <c r="AA11" s="38"/>
      <c r="AB11" s="38"/>
      <c r="AC11" s="153"/>
      <c r="AE11" s="13"/>
    </row>
    <row r="12" spans="2:41" ht="15" customHeight="1" x14ac:dyDescent="0.3">
      <c r="E12" s="167" t="s">
        <v>1</v>
      </c>
      <c r="F12" s="23" t="s">
        <v>2</v>
      </c>
      <c r="G12" s="26">
        <v>5108</v>
      </c>
      <c r="H12" s="26">
        <v>4831</v>
      </c>
      <c r="I12" s="26">
        <v>1019</v>
      </c>
      <c r="J12" s="27">
        <v>1702</v>
      </c>
      <c r="K12" s="27">
        <v>1610</v>
      </c>
      <c r="L12" s="27">
        <v>339</v>
      </c>
      <c r="M12" s="27">
        <v>6810</v>
      </c>
      <c r="N12" s="27">
        <v>6441</v>
      </c>
      <c r="O12" s="27">
        <v>1358</v>
      </c>
      <c r="P12" s="27">
        <v>23420</v>
      </c>
      <c r="Q12" s="27">
        <v>23420</v>
      </c>
      <c r="R12" s="27">
        <v>4470</v>
      </c>
      <c r="S12" s="28">
        <f>SUMPRODUCT(M12:O12,$G$54:$I$54)</f>
        <v>6810</v>
      </c>
      <c r="T12" s="29">
        <f>SUMPRODUCT(J12:L12,$G$54:$I$54)</f>
        <v>1702</v>
      </c>
      <c r="U12" s="29">
        <f>T12*12</f>
        <v>20424</v>
      </c>
      <c r="V12" s="30">
        <f>V3*T12</f>
        <v>5106</v>
      </c>
      <c r="W12" s="29">
        <f>SUMPRODUCT(P12:R12,$G$54:$I$54)</f>
        <v>23420</v>
      </c>
      <c r="X12" s="29">
        <f>(W12/12)*$V$3</f>
        <v>5855</v>
      </c>
      <c r="Y12" s="29">
        <f>W12-U12</f>
        <v>2996</v>
      </c>
      <c r="Z12" s="29">
        <f>(Y12/12)*$V$3</f>
        <v>749</v>
      </c>
      <c r="AA12" s="23" t="s">
        <v>39</v>
      </c>
      <c r="AB12" s="23" t="s">
        <v>39</v>
      </c>
      <c r="AC12" s="153"/>
      <c r="AD12" s="14"/>
      <c r="AE12" s="13"/>
    </row>
    <row r="13" spans="2:41" ht="15" customHeight="1" x14ac:dyDescent="0.3">
      <c r="B13" s="15"/>
      <c r="C13" s="15"/>
      <c r="D13" s="15"/>
      <c r="E13" s="167"/>
      <c r="F13" s="23" t="s">
        <v>3</v>
      </c>
      <c r="G13" s="26">
        <v>4600</v>
      </c>
      <c r="H13" s="26">
        <v>4354</v>
      </c>
      <c r="I13" s="26">
        <v>916</v>
      </c>
      <c r="J13" s="27">
        <v>1533</v>
      </c>
      <c r="K13" s="27">
        <v>1451</v>
      </c>
      <c r="L13" s="27">
        <v>305</v>
      </c>
      <c r="M13" s="27">
        <v>6133</v>
      </c>
      <c r="N13" s="27">
        <v>5805</v>
      </c>
      <c r="O13" s="27">
        <v>1221</v>
      </c>
      <c r="P13" s="27">
        <v>23420</v>
      </c>
      <c r="Q13" s="27">
        <v>23420</v>
      </c>
      <c r="R13" s="27">
        <v>4470</v>
      </c>
      <c r="S13" s="28">
        <f>SUMPRODUCT(M13:O13,$G$54:$I$54)</f>
        <v>6133</v>
      </c>
      <c r="T13" s="29">
        <f>SUMPRODUCT(J13:L13,$G$54:$I$54)</f>
        <v>1533</v>
      </c>
      <c r="U13" s="110">
        <f t="shared" ref="U13:U16" si="0">T13*12</f>
        <v>18396</v>
      </c>
      <c r="V13" s="30">
        <f>V3*T13</f>
        <v>4599</v>
      </c>
      <c r="W13" s="110">
        <f t="shared" ref="W13:W16" si="1">SUMPRODUCT(P13:R13,$G$54:$I$54)</f>
        <v>23420</v>
      </c>
      <c r="X13" s="110">
        <f t="shared" ref="X13:X16" si="2">(W13/12)*$V$3</f>
        <v>5855</v>
      </c>
      <c r="Y13" s="29">
        <f>W13-U13</f>
        <v>5024</v>
      </c>
      <c r="Z13" s="110">
        <f t="shared" ref="Z13:Z16" si="3">(Y13/12)*$V$3</f>
        <v>1256</v>
      </c>
      <c r="AA13" s="23" t="s">
        <v>39</v>
      </c>
      <c r="AB13" s="23" t="s">
        <v>39</v>
      </c>
      <c r="AC13" s="153"/>
      <c r="AD13" s="14"/>
      <c r="AE13" s="13"/>
    </row>
    <row r="14" spans="2:41" ht="15" customHeight="1" x14ac:dyDescent="0.3">
      <c r="B14" s="15"/>
      <c r="C14" s="15"/>
      <c r="D14" s="15"/>
      <c r="E14" s="167"/>
      <c r="F14" s="23" t="s">
        <v>65</v>
      </c>
      <c r="G14" s="26">
        <v>4949</v>
      </c>
      <c r="H14" s="26">
        <v>4568</v>
      </c>
      <c r="I14" s="26">
        <v>1574</v>
      </c>
      <c r="J14" s="205" t="s">
        <v>49</v>
      </c>
      <c r="K14" s="205"/>
      <c r="L14" s="205"/>
      <c r="M14" s="27">
        <v>4949</v>
      </c>
      <c r="N14" s="27">
        <v>4568</v>
      </c>
      <c r="O14" s="27">
        <v>1574</v>
      </c>
      <c r="P14" s="27">
        <v>26820</v>
      </c>
      <c r="Q14" s="27">
        <v>26820</v>
      </c>
      <c r="R14" s="27">
        <v>910</v>
      </c>
      <c r="S14" s="28">
        <f>SUMPRODUCT(M14:O14,$G$54:$I$54)</f>
        <v>4949</v>
      </c>
      <c r="T14" s="29">
        <f>SUMPRODUCT(J14:L14,$G$54:$I$54)</f>
        <v>0</v>
      </c>
      <c r="U14" s="110">
        <f t="shared" si="0"/>
        <v>0</v>
      </c>
      <c r="V14" s="30">
        <v>0</v>
      </c>
      <c r="W14" s="110">
        <f t="shared" si="1"/>
        <v>26820</v>
      </c>
      <c r="X14" s="110">
        <f>(W14/12)*$V$3</f>
        <v>6705</v>
      </c>
      <c r="Y14" s="39">
        <f>W14-U14</f>
        <v>26820</v>
      </c>
      <c r="Z14" s="110">
        <f>(Y14/12)*$V$3</f>
        <v>6705</v>
      </c>
      <c r="AA14" s="23" t="s">
        <v>39</v>
      </c>
      <c r="AB14" s="23" t="s">
        <v>39</v>
      </c>
      <c r="AC14" s="153"/>
      <c r="AE14" s="13"/>
    </row>
    <row r="15" spans="2:41" ht="15" customHeight="1" x14ac:dyDescent="0.3">
      <c r="B15" s="15"/>
      <c r="C15" s="15"/>
      <c r="D15" s="15"/>
      <c r="E15" s="167"/>
      <c r="F15" s="23" t="s">
        <v>4</v>
      </c>
      <c r="G15" s="26">
        <v>4865</v>
      </c>
      <c r="H15" s="26">
        <v>4595</v>
      </c>
      <c r="I15" s="26">
        <v>982</v>
      </c>
      <c r="J15" s="27">
        <v>858</v>
      </c>
      <c r="K15" s="27">
        <v>810</v>
      </c>
      <c r="L15" s="27">
        <v>173</v>
      </c>
      <c r="M15" s="27">
        <v>5723</v>
      </c>
      <c r="N15" s="27">
        <v>5405</v>
      </c>
      <c r="O15" s="27">
        <v>1155</v>
      </c>
      <c r="P15" s="27">
        <v>23420</v>
      </c>
      <c r="Q15" s="27">
        <v>23420</v>
      </c>
      <c r="R15" s="27">
        <v>4470</v>
      </c>
      <c r="S15" s="28">
        <f>SUMPRODUCT(M15:O15,$G$54:$I$54)</f>
        <v>5723</v>
      </c>
      <c r="T15" s="29">
        <f>SUMPRODUCT(J15:L15,$G$54:$I$54)</f>
        <v>858</v>
      </c>
      <c r="U15" s="110">
        <f t="shared" si="0"/>
        <v>10296</v>
      </c>
      <c r="V15" s="30">
        <f>V3*T15</f>
        <v>2574</v>
      </c>
      <c r="W15" s="110">
        <f t="shared" si="1"/>
        <v>23420</v>
      </c>
      <c r="X15" s="110">
        <f t="shared" si="2"/>
        <v>5855</v>
      </c>
      <c r="Y15" s="29">
        <f>W15-U15</f>
        <v>13124</v>
      </c>
      <c r="Z15" s="110">
        <f t="shared" si="3"/>
        <v>3281</v>
      </c>
      <c r="AA15" s="23" t="s">
        <v>39</v>
      </c>
      <c r="AB15" s="23" t="s">
        <v>39</v>
      </c>
      <c r="AC15" s="153"/>
      <c r="AE15" s="13"/>
    </row>
    <row r="16" spans="2:41" ht="15" customHeight="1" x14ac:dyDescent="0.3">
      <c r="B16" s="15"/>
      <c r="C16" s="15"/>
      <c r="D16" s="15"/>
      <c r="E16" s="167"/>
      <c r="F16" s="23" t="s">
        <v>5</v>
      </c>
      <c r="G16" s="26">
        <v>4382</v>
      </c>
      <c r="H16" s="26">
        <v>4138</v>
      </c>
      <c r="I16" s="26">
        <v>878</v>
      </c>
      <c r="J16" s="27">
        <v>773</v>
      </c>
      <c r="K16" s="27">
        <v>730</v>
      </c>
      <c r="L16" s="27">
        <v>154</v>
      </c>
      <c r="M16" s="27">
        <v>5155</v>
      </c>
      <c r="N16" s="27">
        <v>4868</v>
      </c>
      <c r="O16" s="27">
        <v>1032</v>
      </c>
      <c r="P16" s="27">
        <v>23420</v>
      </c>
      <c r="Q16" s="27">
        <v>23420</v>
      </c>
      <c r="R16" s="27">
        <v>4470</v>
      </c>
      <c r="S16" s="28">
        <f>SUMPRODUCT(M16:O16,$G$54:$I$54)</f>
        <v>5155</v>
      </c>
      <c r="T16" s="29">
        <f>SUMPRODUCT(J16:L16,$G$54:$I$54)</f>
        <v>773</v>
      </c>
      <c r="U16" s="110">
        <f t="shared" si="0"/>
        <v>9276</v>
      </c>
      <c r="V16" s="30">
        <f>V3*T16</f>
        <v>2319</v>
      </c>
      <c r="W16" s="110">
        <f t="shared" si="1"/>
        <v>23420</v>
      </c>
      <c r="X16" s="110">
        <f t="shared" si="2"/>
        <v>5855</v>
      </c>
      <c r="Y16" s="29">
        <f>W16-U16</f>
        <v>14144</v>
      </c>
      <c r="Z16" s="110">
        <f t="shared" si="3"/>
        <v>3536</v>
      </c>
      <c r="AA16" s="23" t="s">
        <v>39</v>
      </c>
      <c r="AB16" s="23" t="s">
        <v>39</v>
      </c>
      <c r="AC16" s="153"/>
      <c r="AE16" s="13"/>
    </row>
    <row r="17" spans="2:33" s="11" customFormat="1" ht="5.25" customHeight="1" x14ac:dyDescent="0.3">
      <c r="B17" s="15"/>
      <c r="C17" s="15"/>
      <c r="D17" s="15"/>
      <c r="E17" s="40"/>
      <c r="F17" s="41"/>
      <c r="G17" s="42"/>
      <c r="H17" s="42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5"/>
      <c r="U17" s="45"/>
      <c r="V17" s="46"/>
      <c r="W17" s="45"/>
      <c r="X17" s="45"/>
      <c r="Y17" s="45"/>
      <c r="Z17" s="45"/>
      <c r="AA17" s="47"/>
      <c r="AB17" s="47"/>
      <c r="AC17" s="153"/>
      <c r="AE17" s="13"/>
    </row>
    <row r="18" spans="2:33" ht="15" customHeight="1" x14ac:dyDescent="0.3">
      <c r="B18" s="15"/>
      <c r="C18" s="15"/>
      <c r="D18" s="15"/>
      <c r="E18" s="168" t="s">
        <v>6</v>
      </c>
      <c r="F18" s="23" t="s">
        <v>7</v>
      </c>
      <c r="G18" s="26">
        <v>3272</v>
      </c>
      <c r="H18" s="26">
        <v>2580</v>
      </c>
      <c r="I18" s="26">
        <v>1309</v>
      </c>
      <c r="J18" s="26">
        <v>1090</v>
      </c>
      <c r="K18" s="26">
        <v>860</v>
      </c>
      <c r="L18" s="26">
        <v>436</v>
      </c>
      <c r="M18" s="26">
        <v>4362</v>
      </c>
      <c r="N18" s="26">
        <v>3440</v>
      </c>
      <c r="O18" s="26">
        <v>1745</v>
      </c>
      <c r="P18" s="27">
        <v>18940</v>
      </c>
      <c r="Q18" s="27">
        <v>14240</v>
      </c>
      <c r="R18" s="27">
        <v>6310</v>
      </c>
      <c r="S18" s="28">
        <f>SUMPRODUCT(M18:O18,$G$54:$I$54)</f>
        <v>4362</v>
      </c>
      <c r="T18" s="29">
        <f>SUMPRODUCT(J18:L18,$G$54:$I$54)</f>
        <v>1090</v>
      </c>
      <c r="U18" s="29">
        <f>T18*12</f>
        <v>13080</v>
      </c>
      <c r="V18" s="30">
        <f>V3*T18</f>
        <v>3270</v>
      </c>
      <c r="W18" s="29">
        <f>SUMPRODUCT(P18:R18,$G$54:$I$54)</f>
        <v>18940</v>
      </c>
      <c r="X18" s="29">
        <f>(W18/12)*$V$3</f>
        <v>4735</v>
      </c>
      <c r="Y18" s="29">
        <f>W18-U18</f>
        <v>5860</v>
      </c>
      <c r="Z18" s="29">
        <f>(Y18/12)*$V$3</f>
        <v>1465</v>
      </c>
      <c r="AA18" s="48">
        <f>SUMPRODUCT($G$48:$I$48,$G$54:$I$54)</f>
        <v>16030</v>
      </c>
      <c r="AB18" s="111">
        <f>(AA18/12)*$V$3</f>
        <v>4007.5</v>
      </c>
      <c r="AC18" s="153"/>
      <c r="AE18" s="13"/>
    </row>
    <row r="19" spans="2:33" ht="15" customHeight="1" x14ac:dyDescent="0.3">
      <c r="B19" s="15"/>
      <c r="C19" s="15"/>
      <c r="D19" s="15"/>
      <c r="E19" s="168"/>
      <c r="F19" s="23" t="s">
        <v>8</v>
      </c>
      <c r="G19" s="26">
        <v>3187</v>
      </c>
      <c r="H19" s="26">
        <v>2505</v>
      </c>
      <c r="I19" s="26">
        <v>1273</v>
      </c>
      <c r="J19" s="26">
        <v>562</v>
      </c>
      <c r="K19" s="26">
        <v>442</v>
      </c>
      <c r="L19" s="26">
        <v>224</v>
      </c>
      <c r="M19" s="26">
        <v>3749</v>
      </c>
      <c r="N19" s="26">
        <v>2947</v>
      </c>
      <c r="O19" s="26">
        <v>1497</v>
      </c>
      <c r="P19" s="27">
        <v>18940</v>
      </c>
      <c r="Q19" s="27">
        <v>14240</v>
      </c>
      <c r="R19" s="27">
        <v>6310</v>
      </c>
      <c r="S19" s="28">
        <f>SUMPRODUCT(M19:O19,$G$54:$I$54)</f>
        <v>3749</v>
      </c>
      <c r="T19" s="29">
        <f>SUMPRODUCT(J19:L19,$G$54:$I$54)</f>
        <v>562</v>
      </c>
      <c r="U19" s="110">
        <f>T19*12</f>
        <v>6744</v>
      </c>
      <c r="V19" s="30">
        <f>V3*T19</f>
        <v>1686</v>
      </c>
      <c r="W19" s="110">
        <f>SUMPRODUCT(P19:R19,$G$54:$I$54)</f>
        <v>18940</v>
      </c>
      <c r="X19" s="110">
        <f>(W19/12)*$V$3</f>
        <v>4735</v>
      </c>
      <c r="Y19" s="29">
        <f>W19-U19</f>
        <v>12196</v>
      </c>
      <c r="Z19" s="110">
        <f>(Y19/12)*$V$3</f>
        <v>3049</v>
      </c>
      <c r="AA19" s="48">
        <f>SUMPRODUCT($G$48:$I$48,$G$54:$I$54)</f>
        <v>16030</v>
      </c>
      <c r="AB19" s="111">
        <f>(AA19/12)*$V$3</f>
        <v>4007.5</v>
      </c>
      <c r="AC19" s="153"/>
      <c r="AD19" s="11"/>
      <c r="AE19" s="13"/>
      <c r="AG19" s="6"/>
    </row>
    <row r="20" spans="2:33" s="11" customFormat="1" ht="5.25" customHeight="1" x14ac:dyDescent="0.3">
      <c r="B20" s="15"/>
      <c r="C20" s="15"/>
      <c r="D20" s="15"/>
      <c r="E20" s="49"/>
      <c r="F20" s="50"/>
      <c r="G20" s="51"/>
      <c r="H20" s="51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3"/>
      <c r="T20" s="54"/>
      <c r="U20" s="54"/>
      <c r="V20" s="55"/>
      <c r="W20" s="54"/>
      <c r="X20" s="54"/>
      <c r="Y20" s="54"/>
      <c r="Z20" s="54"/>
      <c r="AA20" s="56"/>
      <c r="AB20" s="56"/>
      <c r="AE20" s="13"/>
      <c r="AG20" s="6"/>
    </row>
    <row r="21" spans="2:33" ht="15" customHeight="1" x14ac:dyDescent="0.3">
      <c r="B21" s="15"/>
      <c r="C21" s="15"/>
      <c r="D21" s="15"/>
      <c r="E21" s="178" t="s">
        <v>9</v>
      </c>
      <c r="F21" s="23" t="s">
        <v>10</v>
      </c>
      <c r="G21" s="26">
        <v>2822</v>
      </c>
      <c r="H21" s="26">
        <v>2226</v>
      </c>
      <c r="I21" s="26">
        <v>1131</v>
      </c>
      <c r="J21" s="26">
        <v>940</v>
      </c>
      <c r="K21" s="26">
        <v>742</v>
      </c>
      <c r="L21" s="26">
        <v>377</v>
      </c>
      <c r="M21" s="26">
        <v>3762</v>
      </c>
      <c r="N21" s="26">
        <v>2968</v>
      </c>
      <c r="O21" s="26">
        <v>1508</v>
      </c>
      <c r="P21" s="205" t="s">
        <v>42</v>
      </c>
      <c r="Q21" s="205"/>
      <c r="R21" s="205"/>
      <c r="S21" s="28">
        <f>SUMPRODUCT(M21:O21,$G$54:$I$54)</f>
        <v>3762</v>
      </c>
      <c r="T21" s="29">
        <f>SUMPRODUCT(J21:L21,$G$54:$I$54)</f>
        <v>940</v>
      </c>
      <c r="U21" s="29">
        <f>T21*12</f>
        <v>11280</v>
      </c>
      <c r="V21" s="30">
        <f>V3*T21</f>
        <v>2820</v>
      </c>
      <c r="W21" s="29">
        <f>SUMPRODUCT(P21:R21,$G$54:$I$54)/2</f>
        <v>0</v>
      </c>
      <c r="X21" s="29" t="s">
        <v>33</v>
      </c>
      <c r="Y21" s="29"/>
      <c r="Z21" s="29" t="s">
        <v>33</v>
      </c>
      <c r="AA21" s="22" t="s">
        <v>33</v>
      </c>
      <c r="AB21" s="22" t="s">
        <v>33</v>
      </c>
      <c r="AC21" s="12"/>
      <c r="AD21" s="11"/>
      <c r="AE21" s="13"/>
      <c r="AG21" s="6"/>
    </row>
    <row r="22" spans="2:33" ht="15" customHeight="1" x14ac:dyDescent="0.3">
      <c r="B22" s="15"/>
      <c r="C22" s="15"/>
      <c r="D22" s="15"/>
      <c r="E22" s="178"/>
      <c r="F22" s="23" t="s">
        <v>11</v>
      </c>
      <c r="G22" s="26">
        <v>2255</v>
      </c>
      <c r="H22" s="26">
        <v>1781</v>
      </c>
      <c r="I22" s="26">
        <v>905</v>
      </c>
      <c r="J22" s="26">
        <v>751</v>
      </c>
      <c r="K22" s="26">
        <v>593</v>
      </c>
      <c r="L22" s="26">
        <v>301</v>
      </c>
      <c r="M22" s="26">
        <v>3006</v>
      </c>
      <c r="N22" s="26">
        <v>2374</v>
      </c>
      <c r="O22" s="26">
        <v>1206</v>
      </c>
      <c r="P22" s="205"/>
      <c r="Q22" s="205"/>
      <c r="R22" s="205"/>
      <c r="S22" s="28">
        <f>SUMPRODUCT(M22:O22,$G$54:$I$54)</f>
        <v>3006</v>
      </c>
      <c r="T22" s="29">
        <f>SUMPRODUCT(J22:L22,$G$54:$I$54)</f>
        <v>751</v>
      </c>
      <c r="U22" s="110">
        <f t="shared" ref="U22:U24" si="4">T22*12</f>
        <v>9012</v>
      </c>
      <c r="V22" s="30">
        <f>V3*T22</f>
        <v>2253</v>
      </c>
      <c r="W22" s="39">
        <f t="shared" ref="W22:W25" si="5">SUMPRODUCT(P22:R22,$G$54:$I$54)/2</f>
        <v>0</v>
      </c>
      <c r="X22" s="29" t="s">
        <v>33</v>
      </c>
      <c r="Y22" s="29"/>
      <c r="Z22" s="29" t="s">
        <v>33</v>
      </c>
      <c r="AA22" s="22" t="s">
        <v>33</v>
      </c>
      <c r="AB22" s="22" t="s">
        <v>33</v>
      </c>
      <c r="AC22" s="12"/>
      <c r="AD22" s="11"/>
      <c r="AE22" s="13"/>
      <c r="AG22" s="6"/>
    </row>
    <row r="23" spans="2:33" ht="15" customHeight="1" x14ac:dyDescent="0.3">
      <c r="B23" s="15"/>
      <c r="C23" s="15"/>
      <c r="D23" s="15"/>
      <c r="E23" s="178"/>
      <c r="F23" s="23" t="s">
        <v>40</v>
      </c>
      <c r="G23" s="26">
        <v>2542</v>
      </c>
      <c r="H23" s="26">
        <v>1907</v>
      </c>
      <c r="I23" s="26">
        <v>1019</v>
      </c>
      <c r="J23" s="26">
        <v>448</v>
      </c>
      <c r="K23" s="26">
        <v>336</v>
      </c>
      <c r="L23" s="26">
        <v>179</v>
      </c>
      <c r="M23" s="26">
        <v>2990</v>
      </c>
      <c r="N23" s="26">
        <v>2243</v>
      </c>
      <c r="O23" s="26">
        <v>1198</v>
      </c>
      <c r="P23" s="205"/>
      <c r="Q23" s="205"/>
      <c r="R23" s="205"/>
      <c r="S23" s="28">
        <f>SUMPRODUCT(M23:O23,$G$54:$I$54)</f>
        <v>2990</v>
      </c>
      <c r="T23" s="29">
        <f>SUMPRODUCT(J23:L23,$G$54:$I$54)</f>
        <v>448</v>
      </c>
      <c r="U23" s="110">
        <f t="shared" si="4"/>
        <v>5376</v>
      </c>
      <c r="V23" s="30">
        <f>V3*T23</f>
        <v>1344</v>
      </c>
      <c r="W23" s="39">
        <f t="shared" si="5"/>
        <v>0</v>
      </c>
      <c r="X23" s="29" t="s">
        <v>33</v>
      </c>
      <c r="Y23" s="29"/>
      <c r="Z23" s="29" t="s">
        <v>33</v>
      </c>
      <c r="AA23" s="22" t="s">
        <v>33</v>
      </c>
      <c r="AB23" s="22" t="s">
        <v>33</v>
      </c>
      <c r="AC23" s="12"/>
      <c r="AD23" s="11"/>
      <c r="AE23" s="13"/>
      <c r="AG23" s="6"/>
    </row>
    <row r="24" spans="2:33" ht="15" customHeight="1" x14ac:dyDescent="0.3">
      <c r="B24" s="15"/>
      <c r="C24" s="15"/>
      <c r="D24" s="15"/>
      <c r="E24" s="178"/>
      <c r="F24" s="23" t="s">
        <v>12</v>
      </c>
      <c r="G24" s="26">
        <v>2028</v>
      </c>
      <c r="H24" s="26">
        <v>1530</v>
      </c>
      <c r="I24" s="26">
        <v>814</v>
      </c>
      <c r="J24" s="26">
        <v>357</v>
      </c>
      <c r="K24" s="26">
        <v>270</v>
      </c>
      <c r="L24" s="26">
        <v>143</v>
      </c>
      <c r="M24" s="26">
        <v>2385</v>
      </c>
      <c r="N24" s="26">
        <v>1800</v>
      </c>
      <c r="O24" s="26">
        <v>957</v>
      </c>
      <c r="P24" s="205"/>
      <c r="Q24" s="205"/>
      <c r="R24" s="205"/>
      <c r="S24" s="28">
        <f>SUMPRODUCT(M24:O24,$G$54:$I$54)</f>
        <v>2385</v>
      </c>
      <c r="T24" s="29">
        <f>SUMPRODUCT(J24:L24,$G$54:$I$54)</f>
        <v>357</v>
      </c>
      <c r="U24" s="110">
        <f t="shared" si="4"/>
        <v>4284</v>
      </c>
      <c r="V24" s="30">
        <f>V3*T24</f>
        <v>1071</v>
      </c>
      <c r="W24" s="39">
        <f t="shared" si="5"/>
        <v>0</v>
      </c>
      <c r="X24" s="29" t="s">
        <v>33</v>
      </c>
      <c r="Y24" s="29"/>
      <c r="Z24" s="29" t="s">
        <v>33</v>
      </c>
      <c r="AA24" s="22" t="s">
        <v>33</v>
      </c>
      <c r="AB24" s="22" t="s">
        <v>33</v>
      </c>
      <c r="AC24" s="12"/>
      <c r="AD24" s="11"/>
      <c r="AE24" s="13"/>
      <c r="AG24" s="6"/>
    </row>
    <row r="25" spans="2:33" ht="15" customHeight="1" x14ac:dyDescent="0.3">
      <c r="B25" s="15"/>
      <c r="C25" s="15"/>
      <c r="D25" s="15"/>
      <c r="E25" s="178"/>
      <c r="F25" s="23" t="s">
        <v>13</v>
      </c>
      <c r="G25" s="26">
        <v>2387</v>
      </c>
      <c r="H25" s="26">
        <v>1794</v>
      </c>
      <c r="I25" s="26">
        <v>964</v>
      </c>
      <c r="J25" s="26">
        <v>596</v>
      </c>
      <c r="K25" s="26">
        <v>448</v>
      </c>
      <c r="L25" s="26">
        <v>241</v>
      </c>
      <c r="M25" s="26">
        <v>2983</v>
      </c>
      <c r="N25" s="26">
        <v>2242</v>
      </c>
      <c r="O25" s="26">
        <v>1205</v>
      </c>
      <c r="P25" s="205"/>
      <c r="Q25" s="205"/>
      <c r="R25" s="205"/>
      <c r="S25" s="28">
        <f>SUMPRODUCT(M25:O25,$G$54:$I$54)</f>
        <v>2983</v>
      </c>
      <c r="T25" s="29">
        <f>SUMPRODUCT(J25:L25,$G$54:$I$54)</f>
        <v>596</v>
      </c>
      <c r="U25" s="110">
        <f>T25*12</f>
        <v>7152</v>
      </c>
      <c r="V25" s="30">
        <f>V3*T25</f>
        <v>1788</v>
      </c>
      <c r="W25" s="39">
        <f t="shared" si="5"/>
        <v>0</v>
      </c>
      <c r="X25" s="29" t="s">
        <v>33</v>
      </c>
      <c r="Y25" s="29"/>
      <c r="Z25" s="29" t="s">
        <v>33</v>
      </c>
      <c r="AA25" s="22" t="s">
        <v>33</v>
      </c>
      <c r="AB25" s="22" t="s">
        <v>33</v>
      </c>
      <c r="AC25" s="12"/>
      <c r="AD25" s="11"/>
      <c r="AE25" s="13"/>
      <c r="AG25" s="6"/>
    </row>
    <row r="26" spans="2:33" s="11" customFormat="1" ht="5.25" customHeight="1" x14ac:dyDescent="0.3">
      <c r="B26" s="15"/>
      <c r="C26" s="15"/>
      <c r="D26" s="15"/>
      <c r="E26" s="57"/>
      <c r="F26" s="58"/>
      <c r="G26" s="59"/>
      <c r="H26" s="59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1"/>
      <c r="U26" s="62"/>
      <c r="V26" s="63"/>
      <c r="W26" s="62"/>
      <c r="X26" s="64"/>
      <c r="Y26" s="64"/>
      <c r="Z26" s="64"/>
      <c r="AA26" s="64"/>
      <c r="AB26" s="64"/>
      <c r="AE26" s="13"/>
      <c r="AG26" s="6"/>
    </row>
    <row r="27" spans="2:33" ht="15" customHeight="1" x14ac:dyDescent="0.3">
      <c r="B27" s="15"/>
      <c r="C27" s="15"/>
      <c r="D27" s="15"/>
      <c r="E27" s="175" t="s">
        <v>45</v>
      </c>
      <c r="F27" s="23" t="s">
        <v>58</v>
      </c>
      <c r="G27" s="26">
        <v>2235</v>
      </c>
      <c r="H27" s="26">
        <v>1763</v>
      </c>
      <c r="I27" s="26">
        <v>892</v>
      </c>
      <c r="J27" s="205" t="s">
        <v>49</v>
      </c>
      <c r="K27" s="205"/>
      <c r="L27" s="205"/>
      <c r="M27" s="26">
        <v>2235</v>
      </c>
      <c r="N27" s="26">
        <v>1763</v>
      </c>
      <c r="O27" s="26">
        <v>892</v>
      </c>
      <c r="P27" s="205" t="s">
        <v>42</v>
      </c>
      <c r="Q27" s="205"/>
      <c r="R27" s="205"/>
      <c r="S27" s="28">
        <f>SUMPRODUCT(M27:O27,$G$54:$I$54)</f>
        <v>2235</v>
      </c>
      <c r="T27" s="29">
        <f>SUMPRODUCT(J27:L27,$G$54:$I$54)</f>
        <v>0</v>
      </c>
      <c r="U27" s="29" t="s">
        <v>33</v>
      </c>
      <c r="V27" s="30" t="s">
        <v>33</v>
      </c>
      <c r="W27" s="29">
        <f>SUMPRODUCT(P27:R27,$G$54:$I$54)</f>
        <v>0</v>
      </c>
      <c r="X27" s="22" t="s">
        <v>33</v>
      </c>
      <c r="Y27" s="22"/>
      <c r="Z27" s="22" t="s">
        <v>33</v>
      </c>
      <c r="AA27" s="22" t="s">
        <v>33</v>
      </c>
      <c r="AB27" s="22" t="s">
        <v>33</v>
      </c>
      <c r="AC27" s="12"/>
      <c r="AD27" s="11"/>
      <c r="AE27" s="13"/>
      <c r="AG27" s="6"/>
    </row>
    <row r="28" spans="2:33" ht="15" customHeight="1" x14ac:dyDescent="0.3">
      <c r="B28" s="15"/>
      <c r="C28" s="15"/>
      <c r="D28" s="15"/>
      <c r="E28" s="176"/>
      <c r="F28" s="23" t="s">
        <v>59</v>
      </c>
      <c r="G28" s="26">
        <v>1600</v>
      </c>
      <c r="H28" s="26">
        <v>1600</v>
      </c>
      <c r="I28" s="26">
        <v>1600</v>
      </c>
      <c r="J28" s="205" t="s">
        <v>49</v>
      </c>
      <c r="K28" s="205"/>
      <c r="L28" s="205"/>
      <c r="M28" s="26">
        <v>1600</v>
      </c>
      <c r="N28" s="26">
        <v>1600</v>
      </c>
      <c r="O28" s="26">
        <v>1600</v>
      </c>
      <c r="P28" s="205" t="s">
        <v>42</v>
      </c>
      <c r="Q28" s="205"/>
      <c r="R28" s="205"/>
      <c r="S28" s="28">
        <f>SUMPRODUCT(M28:O28,$G$54:$I$54)</f>
        <v>1600</v>
      </c>
      <c r="T28" s="29">
        <f>SUMPRODUCT(J28:L28,$G$54:$I$54)</f>
        <v>0</v>
      </c>
      <c r="U28" s="29" t="s">
        <v>33</v>
      </c>
      <c r="V28" s="30" t="s">
        <v>33</v>
      </c>
      <c r="W28" s="29">
        <f>SUMPRODUCT(P28:R28,$G$54:$I$54)</f>
        <v>0</v>
      </c>
      <c r="X28" s="22" t="s">
        <v>33</v>
      </c>
      <c r="Y28" s="22"/>
      <c r="Z28" s="22" t="s">
        <v>33</v>
      </c>
      <c r="AA28" s="22" t="s">
        <v>33</v>
      </c>
      <c r="AB28" s="22" t="s">
        <v>33</v>
      </c>
      <c r="AC28" s="12"/>
      <c r="AD28" s="11"/>
      <c r="AE28" s="13"/>
      <c r="AG28" s="6"/>
    </row>
    <row r="29" spans="2:33" s="11" customFormat="1" ht="5.25" customHeight="1" x14ac:dyDescent="0.3">
      <c r="B29" s="15"/>
      <c r="C29" s="15"/>
      <c r="D29" s="15"/>
      <c r="E29" s="65"/>
      <c r="F29" s="66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69"/>
      <c r="U29" s="70"/>
      <c r="V29" s="71"/>
      <c r="W29" s="70"/>
      <c r="X29" s="72"/>
      <c r="Y29" s="72"/>
      <c r="Z29" s="72"/>
      <c r="AA29" s="72"/>
      <c r="AB29" s="72"/>
      <c r="AE29" s="13"/>
      <c r="AG29" s="6"/>
    </row>
    <row r="30" spans="2:33" ht="15" customHeight="1" x14ac:dyDescent="0.3">
      <c r="B30" s="15"/>
      <c r="C30" s="15"/>
      <c r="D30" s="15"/>
      <c r="E30" s="177" t="s">
        <v>14</v>
      </c>
      <c r="F30" s="23" t="s">
        <v>15</v>
      </c>
      <c r="G30" s="26">
        <v>2800</v>
      </c>
      <c r="H30" s="26">
        <v>2209</v>
      </c>
      <c r="I30" s="26">
        <v>1120</v>
      </c>
      <c r="J30" s="205" t="s">
        <v>49</v>
      </c>
      <c r="K30" s="205"/>
      <c r="L30" s="205"/>
      <c r="M30" s="26">
        <v>2800</v>
      </c>
      <c r="N30" s="26">
        <v>2209</v>
      </c>
      <c r="O30" s="26">
        <v>1120</v>
      </c>
      <c r="P30" s="205" t="s">
        <v>42</v>
      </c>
      <c r="Q30" s="205"/>
      <c r="R30" s="205"/>
      <c r="S30" s="28">
        <f>SUMPRODUCT(M30:O30,$G$54:$I$54)</f>
        <v>2800</v>
      </c>
      <c r="T30" s="29">
        <f>SUMPRODUCT(J30:L30,$G$54:$I$54)</f>
        <v>0</v>
      </c>
      <c r="U30" s="29" t="s">
        <v>33</v>
      </c>
      <c r="V30" s="30" t="s">
        <v>33</v>
      </c>
      <c r="W30" s="29">
        <f>SUMPRODUCT(P30:R30,$G$54:$I$54)</f>
        <v>0</v>
      </c>
      <c r="X30" s="22" t="s">
        <v>33</v>
      </c>
      <c r="Y30" s="22"/>
      <c r="Z30" s="22" t="s">
        <v>33</v>
      </c>
      <c r="AA30" s="22" t="s">
        <v>33</v>
      </c>
      <c r="AB30" s="22" t="s">
        <v>33</v>
      </c>
      <c r="AC30" s="12"/>
      <c r="AD30" s="11"/>
      <c r="AE30" s="13"/>
      <c r="AG30" s="6"/>
    </row>
    <row r="31" spans="2:33" ht="15" customHeight="1" x14ac:dyDescent="0.3">
      <c r="B31" s="15"/>
      <c r="C31" s="15"/>
      <c r="D31" s="15"/>
      <c r="E31" s="177"/>
      <c r="F31" s="23" t="s">
        <v>16</v>
      </c>
      <c r="G31" s="26">
        <v>2241</v>
      </c>
      <c r="H31" s="26">
        <v>1767</v>
      </c>
      <c r="I31" s="26">
        <v>896</v>
      </c>
      <c r="J31" s="205"/>
      <c r="K31" s="205"/>
      <c r="L31" s="205"/>
      <c r="M31" s="26">
        <v>2241</v>
      </c>
      <c r="N31" s="26">
        <v>1767</v>
      </c>
      <c r="O31" s="26">
        <v>896</v>
      </c>
      <c r="P31" s="205"/>
      <c r="Q31" s="205"/>
      <c r="R31" s="205"/>
      <c r="S31" s="28">
        <f>SUMPRODUCT(M31:O31,$G$54:$I$54)</f>
        <v>2241</v>
      </c>
      <c r="T31" s="29">
        <f>SUMPRODUCT(J31:L31,$G$54:$I$54)</f>
        <v>0</v>
      </c>
      <c r="U31" s="29" t="s">
        <v>33</v>
      </c>
      <c r="V31" s="30" t="s">
        <v>33</v>
      </c>
      <c r="W31" s="29">
        <f>SUMPRODUCT(P31:R31,$G$54:$I$54)</f>
        <v>0</v>
      </c>
      <c r="X31" s="22" t="s">
        <v>33</v>
      </c>
      <c r="Y31" s="22"/>
      <c r="Z31" s="22" t="s">
        <v>33</v>
      </c>
      <c r="AA31" s="22" t="s">
        <v>33</v>
      </c>
      <c r="AB31" s="22" t="s">
        <v>33</v>
      </c>
      <c r="AC31" s="12"/>
      <c r="AD31" s="11"/>
      <c r="AE31" s="13"/>
      <c r="AG31" s="6"/>
    </row>
    <row r="32" spans="2:33" ht="15" customHeight="1" x14ac:dyDescent="0.3">
      <c r="B32" s="15"/>
      <c r="C32" s="15"/>
      <c r="D32" s="15"/>
      <c r="E32" s="177"/>
      <c r="F32" s="23" t="s">
        <v>17</v>
      </c>
      <c r="G32" s="26">
        <v>2406</v>
      </c>
      <c r="H32" s="26">
        <v>1804</v>
      </c>
      <c r="I32" s="26">
        <v>967</v>
      </c>
      <c r="J32" s="205"/>
      <c r="K32" s="205"/>
      <c r="L32" s="205"/>
      <c r="M32" s="26">
        <v>2406</v>
      </c>
      <c r="N32" s="26">
        <v>1804</v>
      </c>
      <c r="O32" s="26">
        <v>967</v>
      </c>
      <c r="P32" s="205"/>
      <c r="Q32" s="205"/>
      <c r="R32" s="205"/>
      <c r="S32" s="28">
        <f>SUMPRODUCT(M32:O32,$G$54:$I$54)</f>
        <v>2406</v>
      </c>
      <c r="T32" s="29">
        <f>SUMPRODUCT(J32:L32,$G$54:$I$54)</f>
        <v>0</v>
      </c>
      <c r="U32" s="29" t="s">
        <v>33</v>
      </c>
      <c r="V32" s="30" t="s">
        <v>33</v>
      </c>
      <c r="W32" s="29">
        <f>SUMPRODUCT(P32:R32,$G$54:$I$54)</f>
        <v>0</v>
      </c>
      <c r="X32" s="22" t="s">
        <v>33</v>
      </c>
      <c r="Y32" s="22"/>
      <c r="Z32" s="22" t="s">
        <v>33</v>
      </c>
      <c r="AA32" s="22" t="s">
        <v>33</v>
      </c>
      <c r="AB32" s="22" t="s">
        <v>33</v>
      </c>
      <c r="AC32" s="12"/>
      <c r="AD32" s="11"/>
      <c r="AE32" s="13"/>
      <c r="AG32" s="6"/>
    </row>
    <row r="33" spans="2:33" ht="15" customHeight="1" x14ac:dyDescent="0.3">
      <c r="B33" s="15"/>
      <c r="C33" s="15"/>
      <c r="D33" s="15"/>
      <c r="E33" s="177"/>
      <c r="F33" s="23" t="s">
        <v>18</v>
      </c>
      <c r="G33" s="26">
        <v>1923</v>
      </c>
      <c r="H33" s="26">
        <v>1446</v>
      </c>
      <c r="I33" s="26">
        <v>771</v>
      </c>
      <c r="J33" s="205"/>
      <c r="K33" s="205"/>
      <c r="L33" s="205"/>
      <c r="M33" s="26">
        <v>1923</v>
      </c>
      <c r="N33" s="26">
        <v>1446</v>
      </c>
      <c r="O33" s="26">
        <v>771</v>
      </c>
      <c r="P33" s="205"/>
      <c r="Q33" s="205"/>
      <c r="R33" s="205"/>
      <c r="S33" s="28">
        <f>SUMPRODUCT(M33:O33,$G$54:$I$54)</f>
        <v>1923</v>
      </c>
      <c r="T33" s="29">
        <f>SUMPRODUCT(J33:L33,$G$54:$I$54)</f>
        <v>0</v>
      </c>
      <c r="U33" s="29" t="s">
        <v>33</v>
      </c>
      <c r="V33" s="30" t="s">
        <v>33</v>
      </c>
      <c r="W33" s="29">
        <f>SUMPRODUCT(P33:R33,$G$54:$I$54)</f>
        <v>0</v>
      </c>
      <c r="X33" s="22" t="s">
        <v>33</v>
      </c>
      <c r="Y33" s="22"/>
      <c r="Z33" s="22" t="s">
        <v>33</v>
      </c>
      <c r="AA33" s="22" t="s">
        <v>33</v>
      </c>
      <c r="AB33" s="22" t="s">
        <v>33</v>
      </c>
      <c r="AC33" s="12"/>
      <c r="AD33" s="11"/>
      <c r="AE33" s="13"/>
      <c r="AG33" s="6"/>
    </row>
    <row r="34" spans="2:33" ht="15" customHeight="1" x14ac:dyDescent="0.3">
      <c r="B34" s="15"/>
      <c r="C34" s="15"/>
      <c r="D34" s="15"/>
      <c r="E34" s="177"/>
      <c r="F34" s="23" t="s">
        <v>19</v>
      </c>
      <c r="G34" s="26">
        <v>2226</v>
      </c>
      <c r="H34" s="26">
        <v>1671</v>
      </c>
      <c r="I34" s="26">
        <v>885</v>
      </c>
      <c r="J34" s="205"/>
      <c r="K34" s="205"/>
      <c r="L34" s="205"/>
      <c r="M34" s="26">
        <v>2226</v>
      </c>
      <c r="N34" s="26">
        <v>1671</v>
      </c>
      <c r="O34" s="26">
        <v>885</v>
      </c>
      <c r="P34" s="205"/>
      <c r="Q34" s="205"/>
      <c r="R34" s="205"/>
      <c r="S34" s="28">
        <f>SUMPRODUCT(M34:O34,$G$54:$I$54)</f>
        <v>2226</v>
      </c>
      <c r="T34" s="29">
        <f>SUMPRODUCT(J34:L34,$G$54:$I$54)</f>
        <v>0</v>
      </c>
      <c r="U34" s="29" t="s">
        <v>33</v>
      </c>
      <c r="V34" s="30" t="s">
        <v>33</v>
      </c>
      <c r="W34" s="29">
        <f>SUMPRODUCT(P34:R34,$G$54:$I$54)</f>
        <v>0</v>
      </c>
      <c r="X34" s="22" t="s">
        <v>33</v>
      </c>
      <c r="Y34" s="22"/>
      <c r="Z34" s="22" t="s">
        <v>33</v>
      </c>
      <c r="AA34" s="22" t="s">
        <v>33</v>
      </c>
      <c r="AB34" s="22" t="s">
        <v>33</v>
      </c>
      <c r="AC34" s="12"/>
      <c r="AD34" s="11"/>
      <c r="AE34" s="13"/>
      <c r="AF34" s="11"/>
      <c r="AG34" s="6"/>
    </row>
    <row r="35" spans="2:33" s="11" customFormat="1" ht="5.25" customHeight="1" x14ac:dyDescent="0.3">
      <c r="B35" s="15"/>
      <c r="C35" s="15"/>
      <c r="D35" s="15"/>
      <c r="E35" s="73"/>
      <c r="F35" s="74"/>
      <c r="G35" s="75"/>
      <c r="H35" s="75"/>
      <c r="I35" s="75"/>
      <c r="J35" s="76"/>
      <c r="K35" s="76"/>
      <c r="L35" s="76"/>
      <c r="M35" s="76"/>
      <c r="N35" s="76"/>
      <c r="O35" s="76"/>
      <c r="P35" s="76"/>
      <c r="Q35" s="76"/>
      <c r="R35" s="76"/>
      <c r="S35" s="77"/>
      <c r="T35" s="77"/>
      <c r="U35" s="78"/>
      <c r="V35" s="79"/>
      <c r="W35" s="78"/>
      <c r="X35" s="80"/>
      <c r="Y35" s="80"/>
      <c r="Z35" s="80"/>
      <c r="AA35" s="80"/>
      <c r="AB35" s="80"/>
      <c r="AE35" s="13"/>
      <c r="AG35" s="6"/>
    </row>
    <row r="36" spans="2:33" ht="15" customHeight="1" x14ac:dyDescent="0.3">
      <c r="B36" s="15"/>
      <c r="C36" s="15"/>
      <c r="D36" s="15"/>
      <c r="E36" s="172" t="s">
        <v>20</v>
      </c>
      <c r="F36" s="23" t="s">
        <v>73</v>
      </c>
      <c r="G36" s="26">
        <v>1380</v>
      </c>
      <c r="H36" s="26">
        <v>1380</v>
      </c>
      <c r="I36" s="26">
        <v>502</v>
      </c>
      <c r="J36" s="196" t="s">
        <v>49</v>
      </c>
      <c r="K36" s="197"/>
      <c r="L36" s="198"/>
      <c r="M36" s="26">
        <v>1380</v>
      </c>
      <c r="N36" s="26">
        <v>1380</v>
      </c>
      <c r="O36" s="26">
        <v>502</v>
      </c>
      <c r="P36" s="196" t="s">
        <v>42</v>
      </c>
      <c r="Q36" s="197"/>
      <c r="R36" s="198"/>
      <c r="S36" s="28">
        <f t="shared" ref="S36:S44" si="6">SUMPRODUCT(M36:O36,$G$54:$I$54)</f>
        <v>1380</v>
      </c>
      <c r="T36" s="29">
        <f>SUMPRODUCT(J36:L36,$G$54:$I$54)</f>
        <v>0</v>
      </c>
      <c r="U36" s="29" t="s">
        <v>33</v>
      </c>
      <c r="V36" s="30" t="s">
        <v>33</v>
      </c>
      <c r="W36" s="29">
        <f>SUMPRODUCT(P36:R36,$G$54:$I$54)</f>
        <v>0</v>
      </c>
      <c r="X36" s="22" t="s">
        <v>33</v>
      </c>
      <c r="Y36" s="22"/>
      <c r="Z36" s="22" t="s">
        <v>33</v>
      </c>
      <c r="AA36" s="22" t="s">
        <v>33</v>
      </c>
      <c r="AB36" s="22" t="s">
        <v>33</v>
      </c>
      <c r="AC36" s="12"/>
      <c r="AE36" s="13"/>
      <c r="AG36" s="6"/>
    </row>
    <row r="37" spans="2:33" ht="15" customHeight="1" x14ac:dyDescent="0.3">
      <c r="B37" s="15"/>
      <c r="C37" s="15"/>
      <c r="D37" s="15"/>
      <c r="E37" s="173"/>
      <c r="F37" s="23" t="s">
        <v>74</v>
      </c>
      <c r="G37" s="26">
        <v>1897</v>
      </c>
      <c r="H37" s="26">
        <v>1897</v>
      </c>
      <c r="I37" s="26">
        <v>535</v>
      </c>
      <c r="J37" s="199"/>
      <c r="K37" s="200"/>
      <c r="L37" s="201"/>
      <c r="M37" s="26">
        <v>1897</v>
      </c>
      <c r="N37" s="26">
        <v>1897</v>
      </c>
      <c r="O37" s="26">
        <v>535</v>
      </c>
      <c r="P37" s="199"/>
      <c r="Q37" s="200"/>
      <c r="R37" s="201"/>
      <c r="S37" s="28">
        <f t="shared" si="6"/>
        <v>1897</v>
      </c>
      <c r="T37" s="29"/>
      <c r="U37" s="29"/>
      <c r="V37" s="30"/>
      <c r="W37" s="29"/>
      <c r="X37" s="22"/>
      <c r="Y37" s="22"/>
      <c r="Z37" s="22"/>
      <c r="AA37" s="22"/>
      <c r="AB37" s="22"/>
      <c r="AC37" s="12"/>
      <c r="AE37" s="13"/>
      <c r="AG37" s="6"/>
    </row>
    <row r="38" spans="2:33" ht="15" customHeight="1" x14ac:dyDescent="0.3">
      <c r="B38" s="15"/>
      <c r="C38" s="15"/>
      <c r="D38" s="15"/>
      <c r="E38" s="173"/>
      <c r="F38" s="23" t="s">
        <v>75</v>
      </c>
      <c r="G38" s="26">
        <v>2801</v>
      </c>
      <c r="H38" s="26">
        <v>2801</v>
      </c>
      <c r="I38" s="26">
        <v>750</v>
      </c>
      <c r="J38" s="199"/>
      <c r="K38" s="200"/>
      <c r="L38" s="201"/>
      <c r="M38" s="26">
        <v>2801</v>
      </c>
      <c r="N38" s="26">
        <v>2801</v>
      </c>
      <c r="O38" s="26">
        <v>750</v>
      </c>
      <c r="P38" s="199"/>
      <c r="Q38" s="200"/>
      <c r="R38" s="201"/>
      <c r="S38" s="28">
        <f t="shared" si="6"/>
        <v>2801</v>
      </c>
      <c r="T38" s="29"/>
      <c r="U38" s="29"/>
      <c r="V38" s="30"/>
      <c r="W38" s="29"/>
      <c r="X38" s="22"/>
      <c r="Y38" s="22"/>
      <c r="Z38" s="22"/>
      <c r="AA38" s="22"/>
      <c r="AB38" s="22"/>
      <c r="AC38" s="12"/>
      <c r="AE38" s="13"/>
    </row>
    <row r="39" spans="2:33" ht="15" customHeight="1" x14ac:dyDescent="0.3">
      <c r="B39" s="15"/>
      <c r="C39" s="15"/>
      <c r="D39" s="15"/>
      <c r="E39" s="173"/>
      <c r="F39" s="23" t="s">
        <v>76</v>
      </c>
      <c r="G39" s="26">
        <v>1044</v>
      </c>
      <c r="H39" s="26">
        <v>1044</v>
      </c>
      <c r="I39" s="26">
        <v>637</v>
      </c>
      <c r="J39" s="199"/>
      <c r="K39" s="200"/>
      <c r="L39" s="201"/>
      <c r="M39" s="26">
        <v>1044</v>
      </c>
      <c r="N39" s="26">
        <v>1044</v>
      </c>
      <c r="O39" s="26">
        <v>637</v>
      </c>
      <c r="P39" s="199"/>
      <c r="Q39" s="200"/>
      <c r="R39" s="201"/>
      <c r="S39" s="28">
        <f t="shared" si="6"/>
        <v>1044</v>
      </c>
      <c r="T39" s="29">
        <f>SUMPRODUCT(J39:L39,$G$54:$I$54)</f>
        <v>0</v>
      </c>
      <c r="U39" s="29" t="s">
        <v>33</v>
      </c>
      <c r="V39" s="30" t="s">
        <v>33</v>
      </c>
      <c r="W39" s="29">
        <f>SUMPRODUCT(P39:R39,$G$54:$I$54)</f>
        <v>0</v>
      </c>
      <c r="X39" s="22" t="s">
        <v>33</v>
      </c>
      <c r="Y39" s="22"/>
      <c r="Z39" s="22" t="s">
        <v>33</v>
      </c>
      <c r="AA39" s="22" t="s">
        <v>33</v>
      </c>
      <c r="AB39" s="22" t="s">
        <v>33</v>
      </c>
      <c r="AC39" s="12"/>
      <c r="AE39" s="13"/>
    </row>
    <row r="40" spans="2:33" ht="15" customHeight="1" x14ac:dyDescent="0.3">
      <c r="B40" s="15"/>
      <c r="C40" s="15"/>
      <c r="D40" s="15"/>
      <c r="E40" s="173"/>
      <c r="F40" s="23" t="s">
        <v>77</v>
      </c>
      <c r="G40" s="26">
        <v>1758</v>
      </c>
      <c r="H40" s="26">
        <v>1758</v>
      </c>
      <c r="I40" s="26">
        <v>689</v>
      </c>
      <c r="J40" s="199"/>
      <c r="K40" s="200"/>
      <c r="L40" s="201"/>
      <c r="M40" s="26">
        <v>1758</v>
      </c>
      <c r="N40" s="26">
        <v>1758</v>
      </c>
      <c r="O40" s="26">
        <v>689</v>
      </c>
      <c r="P40" s="199"/>
      <c r="Q40" s="200"/>
      <c r="R40" s="201"/>
      <c r="S40" s="28">
        <f t="shared" si="6"/>
        <v>1758</v>
      </c>
      <c r="T40" s="29">
        <f>SUMPRODUCT(J40:L40,$G$54:$I$54)</f>
        <v>0</v>
      </c>
      <c r="U40" s="29" t="s">
        <v>33</v>
      </c>
      <c r="V40" s="30" t="s">
        <v>33</v>
      </c>
      <c r="W40" s="29">
        <f>SUMPRODUCT(P40:R40,$G$54:$I$54)</f>
        <v>0</v>
      </c>
      <c r="X40" s="22" t="s">
        <v>33</v>
      </c>
      <c r="Y40" s="22"/>
      <c r="Z40" s="22" t="s">
        <v>33</v>
      </c>
      <c r="AA40" s="22" t="s">
        <v>33</v>
      </c>
      <c r="AB40" s="22" t="s">
        <v>33</v>
      </c>
      <c r="AC40" s="12"/>
      <c r="AE40" s="13"/>
    </row>
    <row r="41" spans="2:33" ht="15" customHeight="1" x14ac:dyDescent="0.3">
      <c r="B41" s="15"/>
      <c r="C41" s="15"/>
      <c r="D41" s="15"/>
      <c r="E41" s="173"/>
      <c r="F41" s="23" t="s">
        <v>78</v>
      </c>
      <c r="G41" s="26">
        <v>2737</v>
      </c>
      <c r="H41" s="26">
        <v>2737</v>
      </c>
      <c r="I41" s="26">
        <v>744</v>
      </c>
      <c r="J41" s="199"/>
      <c r="K41" s="200"/>
      <c r="L41" s="201"/>
      <c r="M41" s="26">
        <v>2737</v>
      </c>
      <c r="N41" s="26">
        <v>2737</v>
      </c>
      <c r="O41" s="26">
        <v>744</v>
      </c>
      <c r="P41" s="199"/>
      <c r="Q41" s="200"/>
      <c r="R41" s="201"/>
      <c r="S41" s="28">
        <f t="shared" si="6"/>
        <v>2737</v>
      </c>
      <c r="T41" s="29">
        <f>SUMPRODUCT(J41:L41,$G$54:$I$54)</f>
        <v>0</v>
      </c>
      <c r="U41" s="29" t="s">
        <v>33</v>
      </c>
      <c r="V41" s="30" t="s">
        <v>33</v>
      </c>
      <c r="W41" s="29">
        <f>SUMPRODUCT(P41:R41,$G$54:$I$54)</f>
        <v>0</v>
      </c>
      <c r="X41" s="22" t="s">
        <v>33</v>
      </c>
      <c r="Y41" s="22"/>
      <c r="Z41" s="22" t="s">
        <v>33</v>
      </c>
      <c r="AA41" s="22" t="s">
        <v>33</v>
      </c>
      <c r="AB41" s="22" t="s">
        <v>33</v>
      </c>
      <c r="AC41" s="12"/>
      <c r="AE41" s="13"/>
    </row>
    <row r="42" spans="2:33" ht="15" customHeight="1" x14ac:dyDescent="0.3">
      <c r="B42" s="15"/>
      <c r="C42" s="15"/>
      <c r="D42" s="15"/>
      <c r="E42" s="173"/>
      <c r="F42" s="23" t="s">
        <v>79</v>
      </c>
      <c r="G42" s="26">
        <v>1084</v>
      </c>
      <c r="H42" s="26">
        <v>1084</v>
      </c>
      <c r="I42" s="26">
        <v>284</v>
      </c>
      <c r="J42" s="199"/>
      <c r="K42" s="200"/>
      <c r="L42" s="201"/>
      <c r="M42" s="26">
        <v>1084</v>
      </c>
      <c r="N42" s="26">
        <v>1084</v>
      </c>
      <c r="O42" s="26">
        <v>284</v>
      </c>
      <c r="P42" s="199"/>
      <c r="Q42" s="200"/>
      <c r="R42" s="201"/>
      <c r="S42" s="28">
        <f t="shared" si="6"/>
        <v>1084</v>
      </c>
      <c r="T42" s="29">
        <f>SUMPRODUCT(J42:L42,$G$54:$I$54)</f>
        <v>0</v>
      </c>
      <c r="U42" s="29" t="s">
        <v>33</v>
      </c>
      <c r="V42" s="30" t="s">
        <v>33</v>
      </c>
      <c r="W42" s="29">
        <f>SUMPRODUCT(P42:R42,$G$54:$I$54)</f>
        <v>0</v>
      </c>
      <c r="X42" s="22" t="s">
        <v>33</v>
      </c>
      <c r="Y42" s="22"/>
      <c r="Z42" s="22" t="s">
        <v>33</v>
      </c>
      <c r="AA42" s="22" t="s">
        <v>33</v>
      </c>
      <c r="AB42" s="22" t="s">
        <v>33</v>
      </c>
      <c r="AC42" s="12"/>
      <c r="AE42" s="13"/>
    </row>
    <row r="43" spans="2:33" ht="15" customHeight="1" x14ac:dyDescent="0.3">
      <c r="B43" s="15"/>
      <c r="C43" s="15"/>
      <c r="D43" s="15"/>
      <c r="E43" s="173"/>
      <c r="F43" s="23" t="s">
        <v>80</v>
      </c>
      <c r="G43" s="26">
        <v>1352</v>
      </c>
      <c r="H43" s="26">
        <v>1352</v>
      </c>
      <c r="I43" s="26">
        <v>336</v>
      </c>
      <c r="J43" s="199"/>
      <c r="K43" s="200"/>
      <c r="L43" s="201"/>
      <c r="M43" s="26">
        <v>1352</v>
      </c>
      <c r="N43" s="26">
        <v>1352</v>
      </c>
      <c r="O43" s="26">
        <v>336</v>
      </c>
      <c r="P43" s="199"/>
      <c r="Q43" s="200"/>
      <c r="R43" s="201"/>
      <c r="S43" s="28">
        <f t="shared" si="6"/>
        <v>1352</v>
      </c>
      <c r="T43" s="29"/>
      <c r="U43" s="29"/>
      <c r="V43" s="30"/>
      <c r="W43" s="29"/>
      <c r="X43" s="22"/>
      <c r="Y43" s="22"/>
      <c r="Z43" s="22"/>
      <c r="AA43" s="22"/>
      <c r="AB43" s="22"/>
      <c r="AC43" s="12"/>
      <c r="AE43" s="13"/>
    </row>
    <row r="44" spans="2:33" ht="15" customHeight="1" x14ac:dyDescent="0.3">
      <c r="B44" s="15"/>
      <c r="C44" s="15"/>
      <c r="D44" s="15"/>
      <c r="E44" s="174"/>
      <c r="F44" s="23" t="s">
        <v>81</v>
      </c>
      <c r="G44" s="26">
        <v>2068</v>
      </c>
      <c r="H44" s="26">
        <v>2068</v>
      </c>
      <c r="I44" s="26">
        <v>470</v>
      </c>
      <c r="J44" s="202"/>
      <c r="K44" s="203"/>
      <c r="L44" s="204"/>
      <c r="M44" s="26">
        <v>2068</v>
      </c>
      <c r="N44" s="26">
        <v>2068</v>
      </c>
      <c r="O44" s="26">
        <v>470</v>
      </c>
      <c r="P44" s="202"/>
      <c r="Q44" s="203"/>
      <c r="R44" s="204"/>
      <c r="S44" s="28">
        <f t="shared" si="6"/>
        <v>2068</v>
      </c>
      <c r="T44" s="29">
        <f>SUMPRODUCT(J44:L44,$G$54:$I$54)</f>
        <v>0</v>
      </c>
      <c r="U44" s="29" t="s">
        <v>33</v>
      </c>
      <c r="V44" s="30" t="s">
        <v>33</v>
      </c>
      <c r="W44" s="29">
        <f>SUMPRODUCT(P44:R44,$G$54:$I$54)</f>
        <v>0</v>
      </c>
      <c r="X44" s="22" t="s">
        <v>33</v>
      </c>
      <c r="Y44" s="22"/>
      <c r="Z44" s="22" t="s">
        <v>33</v>
      </c>
      <c r="AA44" s="22" t="s">
        <v>33</v>
      </c>
      <c r="AB44" s="22" t="s">
        <v>33</v>
      </c>
      <c r="AC44" s="12"/>
      <c r="AE44" s="13"/>
    </row>
    <row r="45" spans="2:33" ht="6.75" customHeight="1" x14ac:dyDescent="0.3">
      <c r="B45" s="15"/>
      <c r="C45" s="15"/>
      <c r="D45" s="15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5"/>
      <c r="AD45" s="15"/>
      <c r="AE45" s="13"/>
    </row>
    <row r="46" spans="2:33" ht="15" customHeight="1" x14ac:dyDescent="0.3">
      <c r="E46" s="84"/>
    </row>
    <row r="47" spans="2:33" ht="15" customHeight="1" x14ac:dyDescent="0.3">
      <c r="E47" s="85"/>
      <c r="F47" s="85"/>
      <c r="G47" s="224" t="s">
        <v>48</v>
      </c>
      <c r="H47" s="224"/>
      <c r="I47" s="88"/>
      <c r="J47" s="89"/>
    </row>
    <row r="48" spans="2:33" ht="15" customHeight="1" x14ac:dyDescent="0.3">
      <c r="E48" s="85"/>
      <c r="F48" s="90" t="s">
        <v>43</v>
      </c>
      <c r="G48" s="91">
        <v>16030</v>
      </c>
      <c r="H48" s="91">
        <v>11440</v>
      </c>
      <c r="I48" s="91">
        <v>5610</v>
      </c>
      <c r="J48" s="89"/>
      <c r="S48" s="92"/>
      <c r="V48" s="93"/>
      <c r="X48" s="94"/>
    </row>
    <row r="49" spans="5:24" ht="29.25" customHeight="1" thickBot="1" x14ac:dyDescent="0.35">
      <c r="E49" s="85"/>
      <c r="F49" s="92"/>
      <c r="J49" s="89"/>
      <c r="S49" s="95" t="s">
        <v>55</v>
      </c>
      <c r="T49" s="96"/>
      <c r="U49" s="97"/>
      <c r="V49" s="95" t="s">
        <v>56</v>
      </c>
      <c r="W49" s="97"/>
      <c r="X49" s="95" t="s">
        <v>57</v>
      </c>
    </row>
    <row r="50" spans="5:24" ht="15" customHeight="1" x14ac:dyDescent="0.3">
      <c r="E50" s="85"/>
      <c r="F50" s="98" t="s">
        <v>27</v>
      </c>
      <c r="G50" s="221" t="s">
        <v>29</v>
      </c>
      <c r="H50" s="221" t="s">
        <v>21</v>
      </c>
      <c r="I50" s="218" t="s">
        <v>38</v>
      </c>
      <c r="J50" s="89"/>
      <c r="N50" s="84">
        <v>0</v>
      </c>
      <c r="S50" s="99">
        <v>305</v>
      </c>
      <c r="V50" s="99">
        <v>370</v>
      </c>
      <c r="X50" s="99">
        <v>430</v>
      </c>
    </row>
    <row r="51" spans="5:24" ht="15" customHeight="1" x14ac:dyDescent="0.3">
      <c r="E51" s="85"/>
      <c r="F51" s="98" t="s">
        <v>28</v>
      </c>
      <c r="G51" s="222"/>
      <c r="H51" s="222"/>
      <c r="I51" s="219"/>
      <c r="J51" s="89"/>
      <c r="N51" s="84">
        <v>1</v>
      </c>
      <c r="S51" s="100">
        <v>65</v>
      </c>
      <c r="T51" s="101"/>
      <c r="U51" s="102"/>
      <c r="V51" s="100">
        <v>82</v>
      </c>
      <c r="W51" s="102"/>
      <c r="X51" s="100">
        <v>98</v>
      </c>
    </row>
    <row r="52" spans="5:24" ht="15" customHeight="1" thickBot="1" x14ac:dyDescent="0.35">
      <c r="E52" s="85"/>
      <c r="F52" s="98" t="s">
        <v>50</v>
      </c>
      <c r="G52" s="223"/>
      <c r="H52" s="223"/>
      <c r="I52" s="220"/>
      <c r="J52" s="89"/>
      <c r="N52" s="84">
        <v>2</v>
      </c>
      <c r="S52" s="100">
        <v>335</v>
      </c>
      <c r="T52" s="101"/>
      <c r="U52" s="102"/>
      <c r="V52" s="100">
        <v>410</v>
      </c>
      <c r="W52" s="102"/>
      <c r="X52" s="100">
        <v>455</v>
      </c>
    </row>
    <row r="53" spans="5:24" ht="15" customHeight="1" thickBot="1" x14ac:dyDescent="0.35">
      <c r="E53" s="85"/>
      <c r="G53" s="89"/>
      <c r="H53" s="89"/>
      <c r="I53" s="89"/>
      <c r="J53" s="89"/>
      <c r="K53" s="89"/>
      <c r="L53" s="89"/>
      <c r="M53" s="89"/>
      <c r="N53" s="84">
        <v>3</v>
      </c>
    </row>
    <row r="54" spans="5:24" ht="15" customHeight="1" thickBot="1" x14ac:dyDescent="0.35">
      <c r="G54" s="104">
        <f>V4</f>
        <v>1</v>
      </c>
      <c r="H54" s="104">
        <f>V5</f>
        <v>0</v>
      </c>
      <c r="I54" s="105">
        <f>MIN(3,V6)</f>
        <v>0</v>
      </c>
      <c r="N54" s="84">
        <v>4</v>
      </c>
      <c r="S54" s="95" t="s">
        <v>55</v>
      </c>
      <c r="V54" s="95" t="s">
        <v>72</v>
      </c>
    </row>
    <row r="55" spans="5:24" ht="15" customHeight="1" x14ac:dyDescent="0.3">
      <c r="F55" s="98" t="s">
        <v>60</v>
      </c>
      <c r="N55" s="84">
        <v>5</v>
      </c>
      <c r="S55" s="99">
        <v>99</v>
      </c>
      <c r="T55" s="84"/>
      <c r="V55" s="99">
        <v>59</v>
      </c>
    </row>
    <row r="56" spans="5:24" ht="15" customHeight="1" x14ac:dyDescent="0.3">
      <c r="N56" s="84">
        <v>6</v>
      </c>
      <c r="T56" s="84"/>
      <c r="V56" s="84"/>
    </row>
    <row r="57" spans="5:24" ht="15" customHeight="1" x14ac:dyDescent="0.3">
      <c r="N57" s="84">
        <v>7</v>
      </c>
    </row>
    <row r="58" spans="5:24" ht="15" customHeight="1" x14ac:dyDescent="0.3">
      <c r="N58" s="84">
        <v>8</v>
      </c>
    </row>
    <row r="59" spans="5:24" ht="15" customHeight="1" x14ac:dyDescent="0.3"/>
    <row r="60" spans="5:24" ht="15" customHeight="1" x14ac:dyDescent="0.3"/>
  </sheetData>
  <mergeCells count="37">
    <mergeCell ref="I50:I52"/>
    <mergeCell ref="H50:H52"/>
    <mergeCell ref="G50:G52"/>
    <mergeCell ref="E7:E9"/>
    <mergeCell ref="F7:F9"/>
    <mergeCell ref="E12:E16"/>
    <mergeCell ref="E18:E19"/>
    <mergeCell ref="E21:E25"/>
    <mergeCell ref="E30:E34"/>
    <mergeCell ref="E36:E44"/>
    <mergeCell ref="G47:H47"/>
    <mergeCell ref="P36:R44"/>
    <mergeCell ref="J36:L44"/>
    <mergeCell ref="J28:L28"/>
    <mergeCell ref="P28:R28"/>
    <mergeCell ref="P30:R34"/>
    <mergeCell ref="J30:L34"/>
    <mergeCell ref="J27:L27"/>
    <mergeCell ref="E27:E28"/>
    <mergeCell ref="P27:R27"/>
    <mergeCell ref="AA7:AA8"/>
    <mergeCell ref="AB7:AB9"/>
    <mergeCell ref="S7:S9"/>
    <mergeCell ref="P21:R25"/>
    <mergeCell ref="P7:R7"/>
    <mergeCell ref="M7:O7"/>
    <mergeCell ref="J7:L7"/>
    <mergeCell ref="J14:L14"/>
    <mergeCell ref="X1:AB1"/>
    <mergeCell ref="G7:I7"/>
    <mergeCell ref="Y7:Y8"/>
    <mergeCell ref="W7:W8"/>
    <mergeCell ref="V7:V9"/>
    <mergeCell ref="U7:U8"/>
    <mergeCell ref="T7:T8"/>
    <mergeCell ref="X7:X9"/>
    <mergeCell ref="Z7:Z9"/>
  </mergeCells>
  <dataValidations count="1">
    <dataValidation type="list" allowBlank="1" showInputMessage="1" showErrorMessage="1" sqref="V3" xr:uid="{00000000-0002-0000-0200-000000000000}">
      <formula1>$N$50:$N$58</formula1>
    </dataValidation>
  </dataValidations>
  <pageMargins left="1.1299999999999999" right="0.70866141732283472" top="0.74803149606299213" bottom="0.74803149606299213" header="0.31496062992125984" footer="0.31496062992125984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Jan - Dec Rates</vt:lpstr>
      <vt:lpstr>Jan - Sept Rates</vt:lpstr>
      <vt:lpstr>Oct - Dec Rates</vt:lpstr>
      <vt:lpstr>'Jan - Sept Rates'!Print_Area</vt:lpstr>
      <vt:lpstr>'Oct - Dec Rates'!Print_Area</vt:lpstr>
    </vt:vector>
  </TitlesOfParts>
  <Company>Discovery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amandine1</dc:creator>
  <cp:lastModifiedBy>Shannon Harvey</cp:lastModifiedBy>
  <cp:lastPrinted>2017-11-24T11:44:32Z</cp:lastPrinted>
  <dcterms:created xsi:type="dcterms:W3CDTF">2013-05-09T07:56:23Z</dcterms:created>
  <dcterms:modified xsi:type="dcterms:W3CDTF">2022-03-02T10:57:17Z</dcterms:modified>
</cp:coreProperties>
</file>